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1685" tabRatio="536" activeTab="0"/>
  </bookViews>
  <sheets>
    <sheet name="GO" sheetId="1" r:id="rId1"/>
    <sheet name="NNI -UVODNE NAPOMENE" sheetId="2" r:id="rId2"/>
    <sheet name="NNI" sheetId="3" r:id="rId3"/>
    <sheet name="strojarske inst." sheetId="4" r:id="rId4"/>
    <sheet name="ViK" sheetId="5" r:id="rId5"/>
    <sheet name="REKAPITULACIJA" sheetId="6" r:id="rId6"/>
  </sheets>
  <definedNames>
    <definedName name="_xlnm.Print_Titles" localSheetId="2">'NNI'!$1:$3</definedName>
    <definedName name="_xlnm.Print_Titles" localSheetId="3">'strojarske inst.'!$138:$139</definedName>
    <definedName name="_xlnm.Print_Titles" localSheetId="4">'ViK'!$1:$7</definedName>
    <definedName name="OLE_LINK1" localSheetId="0">'GO'!#REF!</definedName>
    <definedName name="_xlnm.Print_Area" localSheetId="4">'ViK'!$B$1:$I$132</definedName>
  </definedNames>
  <calcPr fullCalcOnLoad="1"/>
</workbook>
</file>

<file path=xl/sharedStrings.xml><?xml version="1.0" encoding="utf-8"?>
<sst xmlns="http://schemas.openxmlformats.org/spreadsheetml/2006/main" count="1484" uniqueCount="939">
  <si>
    <t>r.br.</t>
  </si>
  <si>
    <t>opis stavke</t>
  </si>
  <si>
    <t>jed</t>
  </si>
  <si>
    <t>količina uk.</t>
  </si>
  <si>
    <t>cijena</t>
  </si>
  <si>
    <t>ukupno</t>
  </si>
  <si>
    <t>napomena</t>
  </si>
  <si>
    <t xml:space="preserve">Rekonstrukcija dijela potkrovlja Franjevačkog samostana u Vukovaru, na k.č. br 1985 k.o. Vukovar </t>
  </si>
  <si>
    <t>TROŠKOVNIK GRAĐEVINSKO - OBRTNIČKIH RADOVA</t>
  </si>
  <si>
    <t>Izradio</t>
  </si>
  <si>
    <t>Studio Kušan d.o.o.</t>
  </si>
  <si>
    <t>Kompletan rad potrebno je izvesti maksimalno pažljivo. U cijeni radova je uključen sav priručni i pomoćni rad i materijal kao i svi unutarnji transporti. te odvoz otpada iz stavke na gradski deponij. Svi iskopi su obračunati u zbijenom stanju. U cijeni izrade i ugradnje betona obračunata i sva potrebna oplata.. Kod radova na visini u jediničnoj cijeni obračunate su i sve potrebne radne i fasadne skele. te sva eventualno potrebna podupiranja. Uključene sve dobave materijala, rad, pomoćna sredstva, predradnje, transporti i sve drugo potrebno do gotovog proizvoda. U pogledu detalja obavezno konzultirati projektanta.</t>
  </si>
  <si>
    <t>1.</t>
  </si>
  <si>
    <t>Rušenja i demontaže</t>
  </si>
  <si>
    <t>Za elemente koji se ponovno ugrađuju, predviđeno je smještaj u deponij do ponovne ugradbe, te čiščenje i demontaža pripremljena za ponovnu ugradbu, ili odvoz na deponij u slučaju oštečenja.</t>
  </si>
  <si>
    <t>1.1.</t>
  </si>
  <si>
    <t>a)</t>
  </si>
  <si>
    <t>zahodske školjke sa vodokotlićem, zahodskom daskom i spojnim cijevima</t>
  </si>
  <si>
    <t>kom</t>
  </si>
  <si>
    <t>b)</t>
  </si>
  <si>
    <t>umivaonici sa slavinama , sifonima i ventilima</t>
  </si>
  <si>
    <t>c)</t>
  </si>
  <si>
    <t>pisoari sa armaturom</t>
  </si>
  <si>
    <t>d)</t>
  </si>
  <si>
    <t>polica sa zrcalima i rasvjetnim tijelima</t>
  </si>
  <si>
    <t>e)</t>
  </si>
  <si>
    <t>razna sanitarna galanterija</t>
  </si>
  <si>
    <t>1.2.</t>
  </si>
  <si>
    <t>1.3.</t>
  </si>
  <si>
    <t>m2</t>
  </si>
  <si>
    <t>1.4.</t>
  </si>
  <si>
    <t>izvedba rušenja dijela stropa za novu ab gredu otvora širine 30 cm</t>
  </si>
  <si>
    <t>m1</t>
  </si>
  <si>
    <t>rušenje ostatka stropa iz fert stropa kompelt sa tlačnom pločom i svim slojevima</t>
  </si>
  <si>
    <t>1,5</t>
  </si>
  <si>
    <t>m3</t>
  </si>
  <si>
    <t>1.6.</t>
  </si>
  <si>
    <t xml:space="preserve">zidovi </t>
  </si>
  <si>
    <t>podovi</t>
  </si>
  <si>
    <t>1.7.</t>
  </si>
  <si>
    <t>1.8.</t>
  </si>
  <si>
    <t>Doprema, postava, skidanje i otprema cijevne fasadne skele od bešavnih cijevi.Skelu izvesti prema postojećim HTZ propisima i u svemu kako je opisano u općim uvjetima.</t>
  </si>
  <si>
    <t>U jediničnu cijenu uključiti i zaštitni zastor od jutenih ili plastičnih traka, koje se postavljaju s vanjske strane skele po cijeloj površini. Skelu je potrebno osigurati od prevrtanja sidrenjem u objekat, a od udara groma uzemljenjem. Potrebno je izvesti pomočne željezne ili drvene ljestve – penjalice u svrhu osiguranja vertikalne komunikacije po skeli. Prije izvedbe skele izvođač je dužan izraditi projekt skele, što je u cijeni stavke.</t>
  </si>
  <si>
    <t>Obračun se vrši po m2 vertikalne projekcije površine skele.</t>
  </si>
  <si>
    <t>1.9.</t>
  </si>
  <si>
    <t>Izvedba četkanja postojeće drvene krovne konstrukcije u dijelu koji ostaje vidljiv. Četkanje izvesti ručnim elektro uređajem za tu namjenu sa  plastičnom četkom – zaglađuje se površina drva. Izvesti prije postave obloga iz Knaufa.</t>
  </si>
  <si>
    <t>01. RUŠENJA I DEMONTAŽE UKUPNO</t>
  </si>
  <si>
    <t xml:space="preserve">2. </t>
  </si>
  <si>
    <t>Zidarski armirano betonski radovi</t>
  </si>
  <si>
    <t>Napomena: Uključene sve dobave materijala, rad. pomoćna sredstva, predradnje – radionički nacrti i probni uzorci-boja, obrada,kvaliteta, transporti i sve drugo potrebno do gotovog proiz­voda. U pogledu detalja obavezno konzultirati projektanta. Radioničku dokumentaciju obavezno mora pregledati i potpisati projektant i konstrukter.</t>
  </si>
  <si>
    <t>Kompletan rad potrebno je izvesti maksimalno pažljivo. U cijeni radova je uključen sav priručni i pomoćni rad i materijal kao i svi unutarnji transporti. te odvoz otpada iz stavke na gradski deponij. Kod radova na visini u jedininoj cijeni obraunate su i sve potrebne radne i fasadne skele. te sva eventualno potrebna podupiranja. Uključene sve dobave materijala, rad. pomoćna sred­stva, predradnje – radionički nacrti i probni uzorci-boja, obrada,kvaliteta, transporti i sve drugo potrebno do gotovog proiz­voda.  Za stolarske, bravarske, dio staklarskih i aluminijske radove izvođač je dužan izraditi o svom trošku svu radioničku dokumentaciju i na istu ishoditi pismenu suglasnost projektanta. Tip i boju materijala i opreme isključivo odabire projektant. Radioničku dokumentaciju obavezno mora pregledati i potpisati projektant i konstrukter. U pogledu detalja obavezno konzultirati projektanta.</t>
  </si>
  <si>
    <t>2.1.</t>
  </si>
  <si>
    <t>Izvedba armirano betonske grede oko novog otvora stubišta. Izvesti iz betona C25/30 i armirano sa RA 400/500 B 500 prema projektu U cijenu uključena i kompletna eventualna oplata.</t>
  </si>
  <si>
    <t>armirno betonski greda iz betona c25/30 uključivo svu oplatu</t>
  </si>
  <si>
    <t xml:space="preserve">armatura RA 400/500 B 500 </t>
  </si>
  <si>
    <t>kg</t>
  </si>
  <si>
    <t>2.2.</t>
  </si>
  <si>
    <t>Izvedba novih nadvoja u postojećim zidovima izvesti iz armiranog betona C25/30 u dva dijela prvo se izvodi jedna strana nadvoja a potom druga. U cijenu uključena i sva potreban oplata. Po izvedbi novog nadvoja nastaviti sa probijanjem - razgradnjom novog otvora.</t>
  </si>
  <si>
    <t>armirno betonski nadvoj iz betona c25/30 uključivo svu oplatu</t>
  </si>
  <si>
    <t>2.3.</t>
  </si>
  <si>
    <t>Izvedba novih stepenica za potkrovlje iz ab konstrukcije prema projektu.Izvesti iz betona C25/30 i armirano sa RA 400/500 B 500 prema projektu U cijenu uključena i kompletna eventualna oplata.</t>
  </si>
  <si>
    <t>armirno betonski stepenice i podesti z betona c25/30 uključivo svu oplatu</t>
  </si>
  <si>
    <t>2.4.</t>
  </si>
  <si>
    <t>Izvedba dozidavanja požarnog zida prema ostalom dijelu tavana iz pune opeke 15x30 cm ( stari format ). Debljine zida 30 cm. Dozidava se do pune visine krova, uz izvedbu ojačanaj armaturom unutar reški. U cijenu uključena i sva potreban skela.</t>
  </si>
  <si>
    <t>2.5.</t>
  </si>
  <si>
    <t>Izvedba iskopa i temelja za dizalicu topline. U ciejnu uključen i sav odvoz viška zemlje, sva oplata.</t>
  </si>
  <si>
    <t>armirno betonski temelj iz betona c20/25 uključivo svu oplatu</t>
  </si>
  <si>
    <t>2.6.</t>
  </si>
  <si>
    <t xml:space="preserve">Izvedba žbukanja grubom i finom žbukom zidova uz prethodnu obradu podloge. U cijenu uključen i prethodni špric, te sve eventualno potrebne skele. </t>
  </si>
  <si>
    <t>2.7.</t>
  </si>
  <si>
    <t>Izvedba betonske podloge debljine do 10 cm, armirano vlaknima fibrina i armaturnom mrežom. Podloga pripremljena za postavu keramike, vlakna fibrina i armatura uključeno u jediničnu cijenu.</t>
  </si>
  <si>
    <t>2.8.</t>
  </si>
  <si>
    <t>mineralna vuna 10 cm unutar podkonstrukcije ili ispod</t>
  </si>
  <si>
    <t>drvena podkonstrukcija poda</t>
  </si>
  <si>
    <t>2.9.</t>
  </si>
  <si>
    <t>Izvedba žbukanja grubom i finom fasadnom žbukom dimnjaka po postavi limarije uz prethodnu obradu podloge. U cijenu uključen i prethodni špric, te sve eventualno potrebne skele i podupore</t>
  </si>
  <si>
    <t>2.10.</t>
  </si>
  <si>
    <t>hidroizolacija</t>
  </si>
  <si>
    <t>02. UKUPNO ZIDARSKI I ARMIRANO BETONSKI RADOVI</t>
  </si>
  <si>
    <t>3.</t>
  </si>
  <si>
    <t>TESARSKI RADOVI</t>
  </si>
  <si>
    <t>3.1.</t>
  </si>
  <si>
    <t>Prepravka dijela postojeće drvene krovne konstrukcije. Na mjestu novih stepenica potrebno je izvesti prepravku postojećeg donjeg dijela krovišta – veznih greda.  Sva nova građa obavezno prethodno fungicidno zaštićena.</t>
  </si>
  <si>
    <t>rezanje postojeće građe</t>
  </si>
  <si>
    <t>prekrajanje i nova građa</t>
  </si>
  <si>
    <t>metalne spojnice i učvrščenja prema projektu</t>
  </si>
  <si>
    <t>3.2.</t>
  </si>
  <si>
    <t>Demontaža postojećih letava sa krova po skidanju biber crijepa. Odvoz svog otpada na deponij. Obračun po m1 letava</t>
  </si>
  <si>
    <t>3.3.</t>
  </si>
  <si>
    <t>Dobava i postava kontra letava i letava 3/5 cm na krova sa prethodnom postavom paropropusnevododbojne  krovne folije (samonosive). Dobava i postava paropropusne vodoodbojne krovne folije, sa minimalnim preklopom od 15 cm, po cijeloj površini krova koji se mijenja. Po skidanju letava iz prethodne stavke na postojeće rogove se postavlja paropropusna vododbojna krovna folija koja se učvrščuje kontra letvama na rogove.  Sva nova građa obavezno prethodno fungicidno zaštićena. Potom se postavljaju krovne letve. Obračun po m1 kontraletava i letava i m2 postavljene paropropusne krovne folije.</t>
  </si>
  <si>
    <t>dobava i postava kontra letava i letava 3/5 cm na krova</t>
  </si>
  <si>
    <t>zamjena postojeće daščane oplate debljine 25 mm na uvalama novom</t>
  </si>
  <si>
    <t>3. TESARSKI RADOVI UKUPNO Kn</t>
  </si>
  <si>
    <t>4.</t>
  </si>
  <si>
    <t>KROVOPOKRIVAČKI RADOVI</t>
  </si>
  <si>
    <t>4.1.</t>
  </si>
  <si>
    <t>Skidanje postojećeg pokrova od biber crijepa na cijeloj površini zahvata, uključivo skidanje sljemenjaka, snjegobrana te letava. Sav crijep se ponovno postavlja po postavi paropropusne vodoodbojne folije i kontraletava te letava.  Rad izvoditi posebno pažljivo uz istovremeno zaštićivanje potkrovlja plastičnim međusobno zavarenim folijama učvršćenim letvicama na krovnu konstrukciju, što je uključeno u cijenu stavke. Stavkom obuhvaćen i sav vertikalni i horizontalni transport na gradilišnu deponiju. Obračun po m2 stvarne površine.</t>
  </si>
  <si>
    <t>biber crijep</t>
  </si>
  <si>
    <t>sljemenjaci sa čiščenjem morta u koji su postavljeni</t>
  </si>
  <si>
    <t>4.2</t>
  </si>
  <si>
    <t>Pokrivanje krova postojećim biber crijepom na način jednostrukog gustog pokrova, te pokrivanje sljemena i grebena krova postavom sljemenjaka u mort. Stavkom obuhvaćen i sav vertikalni i horizontalni transport na gradilišnu deponiju. Obračun po m2</t>
  </si>
  <si>
    <t>pokrivanje krova postojećim biber crijepom na način jednostrukog gustog pokrova</t>
  </si>
  <si>
    <t>dobava novih sljemenjaka u svemu kao postojeći</t>
  </si>
  <si>
    <t>postava sljemenjaka u mort</t>
  </si>
  <si>
    <t>4.3.</t>
  </si>
  <si>
    <t>4.4.</t>
  </si>
  <si>
    <t>04. UKUPNO KROVOPOKRIVAČKI RADOVI</t>
  </si>
  <si>
    <t>05.</t>
  </si>
  <si>
    <t>LIMARSKI RADOVI</t>
  </si>
  <si>
    <t>05.01.</t>
  </si>
  <si>
    <t>Demontaža postojećih opšava i uvala od bakrenog lima na krovu i dimnjacima. Demontažu obavezno izvodi limar koji je dužan uzeti mjere i uzorke te snimiti detalje izvedbe, što je uključeno u cijenu stavke. Također u cijenu stavke uključiti i sav vertikalni i horizontalni prenos do gradilišne deponije, te potom na gradski deponij. Obračun po m1 razvijene širine.</t>
  </si>
  <si>
    <t>opšavi dimnjaka rš 50 cm</t>
  </si>
  <si>
    <t>opšavi zabatnih zidova rš 50 cm</t>
  </si>
  <si>
    <t>uvale rš 80 cm</t>
  </si>
  <si>
    <t>demontaža krovnih prozora 45x45 cm</t>
  </si>
  <si>
    <t>05.02.</t>
  </si>
  <si>
    <t>Demontaža postojećeg visećeg žljeba, izrađenih od pocinčanog lima. Stavka obuhvaća i demontažu kuka.</t>
  </si>
  <si>
    <t>05.03.</t>
  </si>
  <si>
    <t xml:space="preserve">Demontaža  te ponovna montaža po izvedbi krova, ugradbu snjegobrana linijskih i pojedinačnih, te limenih odzraka krova. U cijenu uključeni i svi tramsporti unutar gradilišta </t>
  </si>
  <si>
    <t xml:space="preserve">Demontaža linijskih snjegobrana - </t>
  </si>
  <si>
    <t>demontaža pojedinačnih snjegobrana</t>
  </si>
  <si>
    <t>Montaža postojećih linijskih snjegobrana</t>
  </si>
  <si>
    <t>Montaža postojećih pojedinačnih snjegobrana</t>
  </si>
  <si>
    <t>demontaža lučnih odzraka krova</t>
  </si>
  <si>
    <t>f)</t>
  </si>
  <si>
    <t>montaža lučnih odzraka krova</t>
  </si>
  <si>
    <t>05.04.</t>
  </si>
  <si>
    <t>Dobava, izrada i postava visećeg polukružnog žljeba razvijene širine cca 45 cm izvedenog iz bakrenog lima debljine –0,7  mm. U cijenu uračunati i nosače koji se pričvršćuju na krovnu konstrukciju. Uključivo pribor za učvršćenje i spoj na oluke. Obračun po m1 postavljenog žljeba.</t>
  </si>
  <si>
    <t>05.05.</t>
  </si>
  <si>
    <t>Dobava, izrada i ugradnja opšava krovnih uvala i opšava dimnjaka te zabatnih zidova, iz bakrenog lima debljine 0,7 mm.. Na svim mjestima ispod opšava i uvala postaviti u punoj širini razdjelnu foliju.  U cijenu uključeni i svi potrebni nosači lima.</t>
  </si>
  <si>
    <t xml:space="preserve">05. UKUPNO LIMARSKI RADOVI </t>
  </si>
  <si>
    <t>06.</t>
  </si>
  <si>
    <t xml:space="preserve">GIPSERSKI RADOVI </t>
  </si>
  <si>
    <t>U jediničnu cijenu za gipserske radove uključene sve radne skele do visine od 6,70 m. Svi radovi izvedeni do pripreme za ličenje</t>
  </si>
  <si>
    <t>06.01.</t>
  </si>
  <si>
    <t>06.02.</t>
  </si>
  <si>
    <t>06.03.</t>
  </si>
  <si>
    <t xml:space="preserve">Toplinska izolacija - mineralna vuna  10 cm </t>
  </si>
  <si>
    <t>parna brana</t>
  </si>
  <si>
    <t>06.04.</t>
  </si>
  <si>
    <t>06.05.</t>
  </si>
  <si>
    <t>vel 60x60 cm</t>
  </si>
  <si>
    <t>30x30 cm</t>
  </si>
  <si>
    <t>06.06.</t>
  </si>
  <si>
    <t>Dobava i montaža nosača elemenata u Knauf zidovima</t>
  </si>
  <si>
    <t>nosač umivaonika</t>
  </si>
  <si>
    <t>nosač pisoar</t>
  </si>
  <si>
    <t>element za klizna vrata sa vodilicom vrata vel 92/200</t>
  </si>
  <si>
    <t>razna ojačanja na knauf zidovima iz ploče OSB učvrščene u metalnu konstrukciju zida</t>
  </si>
  <si>
    <t>06.07.</t>
  </si>
  <si>
    <t>06. UKUPNO GIPSERSKI RADOVI</t>
  </si>
  <si>
    <t>07.</t>
  </si>
  <si>
    <t>STOLARSKI I BRAVARSKI RADOVI</t>
  </si>
  <si>
    <t>07.01.</t>
  </si>
  <si>
    <t>Dobava ,izvedba i montaža vatrootpornih punih vrata T60, sa drvenom oblogom  - ukladom kao postojeća vrata samostana i sa oblogom dovratnika u drvu isto kao postojeći dovratnici. Sva vrata sa pumpom i bravama.</t>
  </si>
  <si>
    <t>vrata spremišta svj vel. 92X200 cm, vrata i dovratnik samo sa vanjske obložen kao i ostala vrata potkrovlja u furnir.</t>
  </si>
  <si>
    <t>07.02.</t>
  </si>
  <si>
    <t>Dobava, i izvedba punih glatkih drvenih furniranih vratiju jednostrukih i dvostrukih, komplet sa svim okovom i bravama te kvakama. Završna obrada mat lakom u 2 sloja.</t>
  </si>
  <si>
    <t>vrata svj. vel  92x200 cm</t>
  </si>
  <si>
    <t>vrata svj. vel  80x200 cm</t>
  </si>
  <si>
    <t>klizna vrata – krilo 92x200 cm</t>
  </si>
  <si>
    <t>dvokrilna vrata – zvučno izolirana 52 dB svj vel 184x215 cm</t>
  </si>
  <si>
    <t>07.03.</t>
  </si>
  <si>
    <t>Dobava i izvedba staklene stijene sa vratima. Stijena visine 200cm. Izrađena iz kaljenog sekurit stakla debljine 12 mm, spojeno u gornjem i donjem  dijelu inox U profilom 30x50 mm. U cijenu uključen i okov za vrata i cilindar brava</t>
  </si>
  <si>
    <t>vel 285x200 cm i 175 x100 – 200 cm sa vratima 92 x200 cm</t>
  </si>
  <si>
    <t>komplet</t>
  </si>
  <si>
    <t>07.04.</t>
  </si>
  <si>
    <t>Dobava i izvedba staklene ograde stubišta visine ograde 110 cm Izrađena iz kaljenog sekurit stakla debljine 12 mm,  u gornjem dijelu drveni profilirani rukohvat  - hrast lakiran.</t>
  </si>
  <si>
    <t>staklena ograda vis 110 cm sa drvenim rukohvatom</t>
  </si>
  <si>
    <t>samo drveni rukohvat sa nosačima učvršćen u zid</t>
  </si>
  <si>
    <t>07.05.</t>
  </si>
  <si>
    <t>Dovratnici su u zid učvršćene eloksiranim aluminijskim "U" profilom. Prednja i bočne linije ojačana i ukrućena gornjim G1 ovalnim eloksiranim aluminijskim profilom, presjeka 68x40 mm.</t>
  </si>
  <si>
    <t>Svi rubovi compact ploča završno obrađeni na CNC stroju sa skošenim rubovima (fazetirano).</t>
  </si>
  <si>
    <t>Svi vijci i spojna tehnika od inoxa.</t>
  </si>
  <si>
    <t>stijena sa vratima širine 90 cm 8 vrata 60 cm</t>
  </si>
  <si>
    <t>puna stiejna dužine 145 cm ( jedan stran se učvrščuje u zid</t>
  </si>
  <si>
    <t>07. UKUPNO STOLARSKI I BRAVARSKI RADOVI UKUPNO</t>
  </si>
  <si>
    <t>08.</t>
  </si>
  <si>
    <t>KERAMIČARSKI RADOVI</t>
  </si>
  <si>
    <t>08.01.</t>
  </si>
  <si>
    <t>dobava keramike</t>
  </si>
  <si>
    <t>rubni alu profil za prag</t>
  </si>
  <si>
    <t>postava keramike</t>
  </si>
  <si>
    <t>08.02.</t>
  </si>
  <si>
    <t>rubni alu profil kuteve</t>
  </si>
  <si>
    <t>08. UKUPNO KERAMIČARSKI RADOVI</t>
  </si>
  <si>
    <t>09.</t>
  </si>
  <si>
    <t>PARKETARSKI RADOVI</t>
  </si>
  <si>
    <t>09.01.</t>
  </si>
  <si>
    <t>parketi</t>
  </si>
  <si>
    <t>sokli</t>
  </si>
  <si>
    <t>09.02.</t>
  </si>
  <si>
    <t>Dobava i postava obloge ab stepenica u  hrastove gazne plohe i čela. Gazne plohe i čela se postavlja ljepljenjem. Prije postavi gazne plohe i čela brusiti i lakirati u polumat lak.</t>
  </si>
  <si>
    <t>gazne plohe  dužine  110*30 cm</t>
  </si>
  <si>
    <t>čela stepenica 110 x16 cm</t>
  </si>
  <si>
    <t>podesti</t>
  </si>
  <si>
    <t>09. UKUPNO PARKETARSKI RADOVI</t>
  </si>
  <si>
    <t>10.</t>
  </si>
  <si>
    <t>SOBOSLIKARSKI RADOVI</t>
  </si>
  <si>
    <t>10.01.</t>
  </si>
  <si>
    <t>Ličenje zidova i stropova paropropusnom disperzivnom bojom, sa svim materijalom i radom, ton prema izboru investitora.</t>
  </si>
  <si>
    <t>dvostruko gletanje sa brušenjima</t>
  </si>
  <si>
    <t>ličenje zidova i stropova paropropusnom disperzivnom bojom. - na gips zidu i stropu  - bijelom bojom i svijetlim tonovima</t>
  </si>
  <si>
    <t>ličenje zidova i stropova paropropusnom perivom bojom.  - bijelom bojom i svijetlim tonovima</t>
  </si>
  <si>
    <t>10.02.</t>
  </si>
  <si>
    <t>10.03.</t>
  </si>
  <si>
    <t>10. UKUPNO SOBOSLIKARSKI RADOVI</t>
  </si>
  <si>
    <t>03. TESARSKI RADOVI UKUPNO Kn</t>
  </si>
  <si>
    <t>REKAPITULACIJA SVIH RADOVA:</t>
  </si>
  <si>
    <t>Građevinsko obrtnički radovi ukupno</t>
  </si>
  <si>
    <t>SVEUKUPNO ELEKTROTEHNIČKE INSTALACIJE</t>
  </si>
  <si>
    <t>STROJARSKE INSTALACIJE UKUPNO</t>
  </si>
  <si>
    <t>INSTALACIJE VODOVODA I ODVODNJE UKUPNO</t>
  </si>
  <si>
    <t>UKUPNO SVI RADOVI I OPREMA</t>
  </si>
  <si>
    <t>PDV 25%</t>
  </si>
  <si>
    <t>gornji sloja iz duplih gipskartonskih ploča kao Fireboard (debljine 25 + 12,5 cm) ili jednakovrijedan _________________________</t>
  </si>
  <si>
    <t xml:space="preserve">Izvedba polimerne hidroizolacije podu, soklu i dijelu zida sanitarnog čvora i kuhinje ispod keramike.Polimernu hidroizolaciju izvesti po sistemu kao Mapei  ili jednakovrijedan __________________ . Na zaravnatu i osušenu površinu metalnom lopaticom nanesti prvi sloj MAPELASTICA, te u još svježi prvi sloj položiti alkalno otpornu mrežicu od staklenih vlakana, te nanesti drugi sloj Mapelastica na osušeni prvi sloj ukupne debljine veće od 2mm. Izvesti dilatacijske fuge i spojeve između zidova i poda vodonepropusnom Mapeband trakom i kutnim elementima koji se slijepe Mapeflexom GB1, instalacijske prodore obraditi Mapeband manšetama  ili jednakovrijedan __________________ . </t>
  </si>
  <si>
    <t>paropropusna vodoodbojna krovna folija kao Tyvek ili jednakovrijedna ____________________</t>
  </si>
  <si>
    <t xml:space="preserve">dobava novog biber crijepa kao zamjenu za oštečeni prilikom skidanja crijep kao Creaton Sakral u svemu kao postojeći  ili jednakovrijedan __________________ </t>
  </si>
  <si>
    <r>
      <t xml:space="preserve">Dobava i ugradnja krovnog prozora dimenzija 55x78 cm, kao VELUX GPU CK02 ili jednakovrijedan ____________________, </t>
    </r>
    <r>
      <rPr>
        <sz val="10"/>
        <rFont val="Arial"/>
        <family val="2"/>
      </rPr>
      <t xml:space="preserve">drvena jezgra obložena zaštitnim slojem od bijelog poliuretana, </t>
    </r>
    <r>
      <rPr>
        <sz val="10"/>
        <color indexed="8"/>
        <rFont val="Arial"/>
        <family val="2"/>
      </rPr>
      <t>izvana pokrovni profili od antracit-sivo bojanog aluminija (kao RAL Classic 7043), središnji i gornji ovjes, ručka za otvaranje s gornje i donje strane, ventilacijski preklop, dvostruko brtvljenje, dvostruko energetsko sigurnosno staklo (6mm laminirano + 15mm argon + 4mm vanjsko kaljeno) U</t>
    </r>
    <r>
      <rPr>
        <vertAlign val="subscript"/>
        <sz val="10"/>
        <color indexed="8"/>
        <rFont val="Arial"/>
        <family val="2"/>
      </rPr>
      <t>pr</t>
    </r>
    <r>
      <rPr>
        <sz val="10"/>
        <color indexed="8"/>
        <rFont val="Arial"/>
        <family val="2"/>
      </rPr>
      <t>=1.3W/m</t>
    </r>
    <r>
      <rPr>
        <vertAlign val="superscript"/>
        <sz val="10"/>
        <color indexed="8"/>
        <rFont val="Arial"/>
        <family val="2"/>
      </rPr>
      <t>2</t>
    </r>
    <r>
      <rPr>
        <sz val="10"/>
        <color indexed="8"/>
        <rFont val="Arial"/>
        <family val="2"/>
      </rPr>
      <t>K (U</t>
    </r>
    <r>
      <rPr>
        <vertAlign val="subscript"/>
        <sz val="10"/>
        <color indexed="8"/>
        <rFont val="Arial"/>
        <family val="2"/>
      </rPr>
      <t>st</t>
    </r>
    <r>
      <rPr>
        <sz val="10"/>
        <color indexed="8"/>
        <rFont val="Arial"/>
        <family val="2"/>
      </rPr>
      <t>=1.1W/m</t>
    </r>
    <r>
      <rPr>
        <vertAlign val="superscript"/>
        <sz val="10"/>
        <color indexed="8"/>
        <rFont val="Arial"/>
        <family val="2"/>
      </rPr>
      <t>2</t>
    </r>
    <r>
      <rPr>
        <sz val="10"/>
        <color indexed="8"/>
        <rFont val="Arial"/>
        <family val="2"/>
      </rPr>
      <t>K), R</t>
    </r>
    <r>
      <rPr>
        <vertAlign val="subscript"/>
        <sz val="10"/>
        <color indexed="8"/>
        <rFont val="Arial"/>
        <family val="2"/>
      </rPr>
      <t>pr</t>
    </r>
    <r>
      <rPr>
        <sz val="10"/>
        <color indexed="8"/>
        <rFont val="Arial"/>
        <family val="2"/>
      </rPr>
      <t xml:space="preserve">=35 dB, ugraditi termo i hidroizolacijski set (kao VELUX BDX  ili jednakovrijedan __________________ ); potreban originalni opšav za </t>
    </r>
    <r>
      <rPr>
        <i/>
        <sz val="10"/>
        <color indexed="8"/>
        <rFont val="Arial"/>
        <family val="2"/>
      </rPr>
      <t xml:space="preserve">pojedinačnu </t>
    </r>
    <r>
      <rPr>
        <sz val="10"/>
        <color indexed="8"/>
        <rFont val="Arial"/>
        <family val="2"/>
      </rPr>
      <t xml:space="preserve">ugradnju na pokrov iz biber crijepa; unutarnje </t>
    </r>
    <r>
      <rPr>
        <i/>
        <sz val="10"/>
        <color indexed="8"/>
        <rFont val="Arial"/>
        <family val="2"/>
      </rPr>
      <t>rolo</t>
    </r>
    <r>
      <rPr>
        <sz val="10"/>
        <color indexed="8"/>
        <rFont val="Arial"/>
        <family val="2"/>
      </rPr>
      <t xml:space="preserve"> sjenilo; vanjska </t>
    </r>
    <r>
      <rPr>
        <i/>
        <sz val="10"/>
        <color indexed="8"/>
        <rFont val="Arial"/>
        <family val="2"/>
      </rPr>
      <t xml:space="preserve">tenda/roleta basic – SHL  ili jednakovrijedan __________________ 
</t>
    </r>
    <r>
      <rPr>
        <sz val="10"/>
        <color indexed="8"/>
        <rFont val="Arial"/>
        <family val="2"/>
      </rPr>
      <t>Potrebne mjere provjeriti na licu mjesta. Ugradnju izvršiti prema uputstvima proizvođača.</t>
    </r>
  </si>
  <si>
    <t>Dobava i ugradnja svjetlosnog tunela promjera 250mm, s nesavitljivom poveznom cijevi, s okvirom od crnog poliuretana s integriranim opšavom za ugradnju na ravni krovni pokrov, s vanjskim kaljenim staklom sa samočistećim premazom te unutarnjom jedinicom s difuznim staklom (kao npr. VELUX model TLR ili jednakovrijedan __________________ ). Svjetlosni tunel ugrađen je s dodatnim cijevima dužine124 cm za produljenje tunela i premoštenje udaljenosti  (kao VELUX model ZTR ili jednakovrijedan __________________ ).</t>
  </si>
  <si>
    <t>Izvedba oblaganja kosih dijelova krovišta  ispod paropropusne vodoodbojne krovne folije oplate - Između rogova se postavlja toplinska izolacija iz mineralne vune ukupne debljine 22 cm (14+8 cm), sa prelaskom 8 cm izolacije preko rogova, te postava na podkonstrukciju Knauf  sistema D612 i Fireboard ploča GKF debljine 18  i 15 mm  ili jednakovrijedan __________________ , uključivo i parnu branu ispod Knauf ploče. Zadovoljavanje  vatrootpornosti R60.</t>
  </si>
  <si>
    <t xml:space="preserve">debljine zida 15 cm - ploče 2x GKB  ili jednakovrijedan __________________ </t>
  </si>
  <si>
    <t>Izvedba zidovi potkrovlja iz Knauf sistema W112  ili jednakovrijedan __________________  sa 2 x GKBI (GKB ili GKF )ploča debljine 12,5 mm i slojem mineralne vune debljine 5 cm, vrsta ploča – GKB, GKI i GKF ovisno o poziciji</t>
  </si>
  <si>
    <t xml:space="preserve">debljine zida 15 cm - ploče 2x GKI  ili jednakovrijedan __________________ </t>
  </si>
  <si>
    <t xml:space="preserve">debljine zida 15 cm - ploče 2x GKF zid F90A  ili jednakovrijedan __________________ </t>
  </si>
  <si>
    <t xml:space="preserve">Izvedba toplinske izolacije s unutrašnje strane zabatnih zidova prema ostalom dijelu  objekta - izvesti iz toplinske izolacije - mineralne vune debljine 10 i obloge iz Knauf sistema W626 sa GKF  pločama 2x 12,5 mm  ili jednakovrijedan __________________  i parnom branom ispod Knauf ploča, </t>
  </si>
  <si>
    <t xml:space="preserve">oblaganje po Knauf sistemu W626 i Fireboard ploča 2x 12,5 mm debljine  ili jednakovrijedan __________________ </t>
  </si>
  <si>
    <t>Izvedba spušteni strop hodnika na visini od poda 280 cm. Izvesti kao Knauf strop D112 bez vatrozaštite ili jednakovrijedan __________________ ,  s pločama GKF 12,5 mm.  Visina ovješenja do 0-320 cm</t>
  </si>
  <si>
    <t>Dobava i montaža revizionih otvora Knauf  W250   ili jednakovrijedan __________________ u spuštenom stropu bez vatrozaštite</t>
  </si>
  <si>
    <t>Dobava i izvedba obloge drvene konstrukcije kroviša pločama KNAUF fireboard  ili jednakovrijedan __________________   u dijelu od 100 cm od granice požarnog sektora. Oblaže se drvena krovna konstrukcija sa svih strana i i zvodi požarni strop vatrootporan na F90A</t>
  </si>
  <si>
    <t>Izrada, doprema i ugradnja pregradnih stijena sanitarnih kabina sa jednokrilnim zaokretnim vratima model Siže Kupres C1  ili jednakovrijedan __________________ . Stijena je visine 2100 mm zajedno sa inox nogicama visine 150 mm. Prednja fronta raznih duljina sa vratnim krilom širine 610 mm sa međustjenama, bočnim stjenama, pregradama. Dovratnici, bočne stjene, međustjene i vrata izrađeni u potpunosti od kao Max compact HPL ploča debljine 13 mm  ili jednakovrijedan __________________ . Vrata opremljena kuglom za otvaranje vrata i preklopnom "leptir" WC bravom s naznakom položaja slobodno-zauzeto i mogućnošću sigurnosnog otvaranja izvana. Brava i kugla izrađeni od higijenske Nylon plastike. Vrata ovješena na tri alu spojnice sa mesinganim trnom. U kabini se nalazi na vratima i dupla inox vješalica.</t>
  </si>
  <si>
    <t xml:space="preserve">Dekor za sve kao MAX decor – drvo  ili jednakovrijedan __________________ </t>
  </si>
  <si>
    <t xml:space="preserve">Postava zidnih gress pločica  kao Leonardoceramica  Colori  dim. 20X20 cm  ili jednakovrijedan __________________  u boji prema odabiru projektanta.
Pločice se postavljaju na pripremljenu podlogu cementnim fleksibilnim ljepilom Mapei Keraflex  ili jednakovrijedan __________________ , te se fugiraju poboljšanom fugir masom Mapei Ultracolor sa dodacima za vodoodbojnost i sprječavanje pojave plijesni  ili jednakovrijedan __________________  u boji prema odabiru arhitekta. Na sve dilatacione fuge potrebno je postaviti tipski dilatacioni profil kompatibillan sa podnom keramikom. U jedinične cijene uključen je vezni i brtveni materijal,završne lajsne te čiščenje keramike nakon opločenja i fugiranja od ostataka ljepila i fugir mase.
</t>
  </si>
  <si>
    <t>Ličenje fasadnih zidova dimnjaka fasadnom silikatnom bojom u 2 sloja. U cijenu uključene i sve eventualne skele</t>
  </si>
  <si>
    <t>Izvedba ličenja drvene građe krovišta specijalnim PIROSTOP sistemom  ili jednakovrijedan __________________  za vatrootpornost krovišta na 60 min. Zavšni sloj u bijeloj boji .</t>
  </si>
  <si>
    <t>UKUPNO SVI RADOVI  SA PDV-om</t>
  </si>
  <si>
    <t>Opći uvjeti uz troškovnik</t>
  </si>
  <si>
    <t>Pod unesenim cijenama podrazumijevaju se također i sva zakonska davanja, kao i pripomoć kod izvedbe obrtničkih radova (zaštita obrtničkih proizvoda: stolarije, bravarije, limarije, restauratorskih elemenata i slično), sva potrebna ispitivanja građevinskog i drugih ugrađenih materijala zbog podizanja kvalitete i čvrstoće pojedinih proizvoda.</t>
  </si>
  <si>
    <t>Sav materijal koji se upotrebljava mora odgovarati postojećim tehničkim propisima i normama. Ukoliko se upotrebljava materijal za koji ne postoji odgovarajući standard, njegovu kvalitetu treba dokazati atestima.</t>
  </si>
  <si>
    <t>Davanjem ponude izvoditelj se obavezuje da će pravovremeno nabaviti sav materijal opisan u pojedinim stavkama troškovnika. U slučaju nemogućnosti nabave opisanog materijala tijekom izvođenja radova, za svaku će se izmjenu prikupiti ponude i u prisutnosti naručitelja i nadzornog inženjera odabrati najpovoljnija.</t>
  </si>
  <si>
    <t>Ukoliko opis pojedine stavke dovodi izvoditelja u nedoumicu o načinu izvedbe ili kalkulacije cijena, treba pravovremeno tražiti objašnjenje od naručitelja i projektanta.</t>
  </si>
  <si>
    <t>Prije izrade ponude izvoditelj je dužan obići i pregledati građevinu zbog ocjene njezinog građevinskog stanja, radova obuhvaćenih troškovnikom, uvjeta organizacije gradilišta, načina i mogućnosti pristupa građevini, mogućnosti zauzimanja javne površine, postave skele, osiguranja ulaza u građevinu i sl.</t>
  </si>
  <si>
    <t>Prema tome, ponuđena cijena je konačna cijena za realizaciju pojedine troškovničke stavke i ne može se mijenjati.</t>
  </si>
  <si>
    <t>Prije davanja ponude izvoditelj je obavezan dostaviti detaljan operativni plan izvođenja radova i shemu organizacije gradilišta.</t>
  </si>
  <si>
    <t>Bez obzira na vrstu pogodbe, izvoditelj je obavezan svakodnevno voditi građevinski dnevnik u dva primjerka, a također i građevinsku knjigu, koje će redovito kontrolirati i ovjeravati nadzorni inženjer, kako bi se uvijek mogle ustanoviti stvarne količine izvedenih radova.</t>
  </si>
  <si>
    <t>RUŠENJA I DEMONTAŽE</t>
  </si>
  <si>
    <t>Nakon provedenih pripremnih radova, rušenja na gređevini vrše se prema unaprijed utvrđenom redosljedu dogovorenim s nadzornim inženjerom investitora.</t>
  </si>
  <si>
    <t>Demontaže i rušenja izvode se u pravilu od krova prema podrumu.</t>
  </si>
  <si>
    <t>Skidanje – obijanje žbuke vrši se od nosivog dijela zida, uključujući čišćenje sljubnica skobama i uz stalno kvašenje vodom zbog manje prašenja.</t>
  </si>
  <si>
    <t>Jedinična cijena iz ponude izvoditelja treba obuhvati kompletno rušenje, uključivo sve pripremno-završne radove sadržane u faktorskim troškovima.</t>
  </si>
  <si>
    <t>Svi prijenosi materijala dobiveni rušenjem i demontažom, odvoz na privremeni gradilišni deponij ili gradsku planirku, s čišćenjem gradilišta i dovođenjem javne površine u prvobitno stanje, trebaju biti uključeni u jediničnoj cijeni radova i neće se posebno priznavati.</t>
  </si>
  <si>
    <t>Prije početka radova treba ispitati sve instalacije koje se nalaze na građevini, te ih po stručnoj osobi zaštititi u skladu s propisima.</t>
  </si>
  <si>
    <t>Jediničnom cijenom treba obuhvatiti:</t>
  </si>
  <si>
    <r>
      <t>-</t>
    </r>
    <r>
      <rPr>
        <sz val="7"/>
        <rFont val="Times New Roman"/>
        <family val="1"/>
      </rPr>
      <t xml:space="preserve">          </t>
    </r>
    <r>
      <rPr>
        <sz val="10"/>
        <rFont val="Times New Roman"/>
        <family val="1"/>
      </rPr>
      <t>sav rad i materijal za izvedbu radova iz pojedine stavke</t>
    </r>
  </si>
  <si>
    <r>
      <t>-</t>
    </r>
    <r>
      <rPr>
        <sz val="7"/>
        <rFont val="Times New Roman"/>
        <family val="1"/>
      </rPr>
      <t xml:space="preserve">          </t>
    </r>
    <r>
      <rPr>
        <sz val="10"/>
        <rFont val="Times New Roman"/>
        <family val="1"/>
      </rPr>
      <t>sav transport</t>
    </r>
  </si>
  <si>
    <r>
      <t>-</t>
    </r>
    <r>
      <rPr>
        <sz val="7"/>
        <rFont val="Times New Roman"/>
        <family val="1"/>
      </rPr>
      <t xml:space="preserve">          </t>
    </r>
    <r>
      <rPr>
        <sz val="10"/>
        <rFont val="Times New Roman"/>
        <family val="1"/>
      </rPr>
      <t>sve društvene obaveze vezane uz radnu snagu i materijal</t>
    </r>
  </si>
  <si>
    <r>
      <t>-</t>
    </r>
    <r>
      <rPr>
        <sz val="7"/>
        <rFont val="Times New Roman"/>
        <family val="1"/>
      </rPr>
      <t xml:space="preserve">          </t>
    </r>
    <r>
      <rPr>
        <sz val="10"/>
        <rFont val="Times New Roman"/>
        <family val="1"/>
      </rPr>
      <t>pripremno – završne radove</t>
    </r>
  </si>
  <si>
    <t>ZIDARSKO – FASADERSKI RADOVI</t>
  </si>
  <si>
    <t>Zidarsko-fasaderski radovi izvode se isključivo prema opisima stavaka troškovnika, kao i prema važećim propisima za ovu vrstu radova. Kvaliteta svog upotrijebljenog materijala mora odgovarati propisima i važećim normama, što izvoditelj mora dokazati potrebnim atestima. Izvoditelj je dužan  osigurati i zaštititi sve dijelove građevine na kojima se ne izvode radovi, zbog sprečavanja oštećenja tijekom izvedbe. Pojava svih oštećenja na dijelovima na kojima se ne izvode radovi ili koji su nastupili nepažnjom izvoditelja isti je dužan otkloniti o vlastitom trošku. Sav rad, sve komunikacije i sav transport vrši se isključivo s vanjske strane građevine, tj. preko skele.</t>
  </si>
  <si>
    <t>Žbukanje se izvodi na dobro očišćenoj, otprašenoj i vodom ispranoj površini. Radove na žbukanju izvoditi samo u povoljnim vremenskim uvjetima, uz odgovarajuće osiguranje i zaštitu svježe ožbukanih površina od štetnog utjecaja djelovanja sunca i oborina. Prije samog pristupanja žbukanju, površinu zida potrebno je dobro navlažiti.</t>
  </si>
  <si>
    <t>Kvalitetu žbuke izvoditelj je dužan dokazati pribavljanjem stručnih nalaza i mišljenja Građevinskog instituta u Zagrebu. Spojeve stare i nove žbuke izvesti kvalitetno, tako da se nakon završne obrade ne primjećuju razlike između ploha ožbukanih starom i ploha ožbukanih novom žbukom, već da se nakon završnog sloja dobije jednoliki izgled površine. Izrada uzoraka završne obrade uračunata je u jediničnu cijenu pojedine stavke i ne obračunava se posebno.</t>
  </si>
  <si>
    <t>U jediničnu cijenu radova potrebno je obračunati:</t>
  </si>
  <si>
    <r>
      <t>-</t>
    </r>
    <r>
      <rPr>
        <sz val="7"/>
        <rFont val="Times New Roman"/>
        <family val="1"/>
      </rPr>
      <t xml:space="preserve">          </t>
    </r>
    <r>
      <rPr>
        <sz val="10"/>
        <rFont val="Times New Roman"/>
        <family val="1"/>
      </rPr>
      <t>sve pripremne i završne radove</t>
    </r>
  </si>
  <si>
    <r>
      <t>-</t>
    </r>
    <r>
      <rPr>
        <sz val="7"/>
        <rFont val="Times New Roman"/>
        <family val="1"/>
      </rPr>
      <t xml:space="preserve">          </t>
    </r>
    <r>
      <rPr>
        <sz val="10"/>
        <rFont val="Times New Roman"/>
        <family val="1"/>
      </rPr>
      <t>sav rad i materijal potreban za izvođenje pojedine stavke opisa</t>
    </r>
  </si>
  <si>
    <r>
      <t>-</t>
    </r>
    <r>
      <rPr>
        <sz val="7"/>
        <rFont val="Times New Roman"/>
        <family val="1"/>
      </rPr>
      <t xml:space="preserve">          </t>
    </r>
    <r>
      <rPr>
        <sz val="10"/>
        <rFont val="Times New Roman"/>
        <family val="1"/>
      </rPr>
      <t>ispiranje i kvašenje površine zida</t>
    </r>
  </si>
  <si>
    <r>
      <t>-</t>
    </r>
    <r>
      <rPr>
        <sz val="7"/>
        <rFont val="Times New Roman"/>
        <family val="1"/>
      </rPr>
      <t xml:space="preserve">          </t>
    </r>
    <r>
      <rPr>
        <sz val="10"/>
        <rFont val="Times New Roman"/>
        <family val="1"/>
      </rPr>
      <t>sav otežani rad na izvedbi profilacije</t>
    </r>
  </si>
  <si>
    <r>
      <t>-</t>
    </r>
    <r>
      <rPr>
        <sz val="7"/>
        <rFont val="Times New Roman"/>
        <family val="1"/>
      </rPr>
      <t xml:space="preserve">          </t>
    </r>
    <r>
      <rPr>
        <sz val="10"/>
        <rFont val="Times New Roman"/>
        <family val="1"/>
      </rPr>
      <t>zaštita izvedenog dijela obrade pročelja</t>
    </r>
  </si>
  <si>
    <r>
      <t>-</t>
    </r>
    <r>
      <rPr>
        <sz val="7"/>
        <rFont val="Times New Roman"/>
        <family val="1"/>
      </rPr>
      <t xml:space="preserve">          </t>
    </r>
    <r>
      <rPr>
        <sz val="10"/>
        <rFont val="Times New Roman"/>
        <family val="1"/>
      </rPr>
      <t>sav potrebni horizontani i vertikalni transport, kao i transport do gradilišta</t>
    </r>
  </si>
  <si>
    <r>
      <t>-</t>
    </r>
    <r>
      <rPr>
        <sz val="7"/>
        <rFont val="Times New Roman"/>
        <family val="1"/>
      </rPr>
      <t xml:space="preserve">          </t>
    </r>
    <r>
      <rPr>
        <sz val="10"/>
        <rFont val="Times New Roman"/>
        <family val="1"/>
      </rPr>
      <t>primjena svih mjera zaštite na radu</t>
    </r>
  </si>
  <si>
    <r>
      <t>-</t>
    </r>
    <r>
      <rPr>
        <sz val="7"/>
        <rFont val="Times New Roman"/>
        <family val="1"/>
      </rPr>
      <t xml:space="preserve">          </t>
    </r>
    <r>
      <rPr>
        <sz val="10"/>
        <rFont val="Times New Roman"/>
        <family val="1"/>
      </rPr>
      <t>sve društvene obaveze</t>
    </r>
  </si>
  <si>
    <t>Popis normativa za materijale kojih se treba pridržavati:</t>
  </si>
  <si>
    <r>
      <t>-</t>
    </r>
    <r>
      <rPr>
        <sz val="7"/>
        <rFont val="Times New Roman"/>
        <family val="1"/>
      </rPr>
      <t xml:space="preserve">          </t>
    </r>
    <r>
      <rPr>
        <sz val="10"/>
        <rFont val="Times New Roman"/>
        <family val="1"/>
      </rPr>
      <t>HRN B.C1. 030, B.C8.030. – građevinski gips</t>
    </r>
  </si>
  <si>
    <r>
      <t>-</t>
    </r>
    <r>
      <rPr>
        <sz val="7"/>
        <rFont val="Times New Roman"/>
        <family val="1"/>
      </rPr>
      <t xml:space="preserve">          </t>
    </r>
    <r>
      <rPr>
        <sz val="10"/>
        <rFont val="Times New Roman"/>
        <family val="1"/>
      </rPr>
      <t>HRN B.C1. 020, B.C8.042. – građevinsko vapno</t>
    </r>
  </si>
  <si>
    <r>
      <t>-</t>
    </r>
    <r>
      <rPr>
        <sz val="7"/>
        <rFont val="Times New Roman"/>
        <family val="1"/>
      </rPr>
      <t xml:space="preserve">          </t>
    </r>
    <r>
      <rPr>
        <sz val="10"/>
        <rFont val="Times New Roman"/>
        <family val="1"/>
      </rPr>
      <t>HRN B.C8. 015, 022-026. – cement</t>
    </r>
  </si>
  <si>
    <r>
      <t>-</t>
    </r>
    <r>
      <rPr>
        <sz val="7"/>
        <rFont val="Times New Roman"/>
        <family val="1"/>
      </rPr>
      <t xml:space="preserve">          </t>
    </r>
    <r>
      <rPr>
        <sz val="10"/>
        <rFont val="Times New Roman"/>
        <family val="1"/>
      </rPr>
      <t>HRN B.C8. 011 – portland cement</t>
    </r>
  </si>
  <si>
    <r>
      <t>-</t>
    </r>
    <r>
      <rPr>
        <sz val="7"/>
        <rFont val="Times New Roman"/>
        <family val="1"/>
      </rPr>
      <t xml:space="preserve">          </t>
    </r>
    <r>
      <rPr>
        <sz val="10"/>
        <rFont val="Times New Roman"/>
        <family val="1"/>
      </rPr>
      <t>HRN B.C8. 030 – pijesak</t>
    </r>
  </si>
  <si>
    <r>
      <t>-</t>
    </r>
    <r>
      <rPr>
        <sz val="7"/>
        <rFont val="Times New Roman"/>
        <family val="1"/>
      </rPr>
      <t xml:space="preserve">          </t>
    </r>
    <r>
      <rPr>
        <sz val="10"/>
        <rFont val="Times New Roman"/>
        <family val="1"/>
      </rPr>
      <t>HRN U.M2. 010., U.M2.012 – mortovi</t>
    </r>
  </si>
  <si>
    <r>
      <t>-</t>
    </r>
    <r>
      <rPr>
        <sz val="7"/>
        <rFont val="Times New Roman"/>
        <family val="1"/>
      </rPr>
      <t xml:space="preserve">          </t>
    </r>
    <r>
      <rPr>
        <sz val="10"/>
        <rFont val="Times New Roman"/>
        <family val="1"/>
      </rPr>
      <t>HRN U.F2.010. – tehnički normativi za izvođenje fasaderskih radova</t>
    </r>
  </si>
  <si>
    <t>OPĆI UVJETI ZA KROVOPOKRIVAČKE RADOVE</t>
  </si>
  <si>
    <t>Sav upotrijebljeni materijal i finalni građevinski proizvodi moraju odgovarati postojećim tehničkim propisima i HR normama.</t>
  </si>
  <si>
    <t>Izvoditelj je dužan na zahtjev investitora i nadzornog inženjera predočiti uzorke i prospekte za pojedine materijale koji se planiraju upotrijebiti, kao i predočiti njihove ateste o kvaliteti, izdane od ovlaštene organizacije.</t>
  </si>
  <si>
    <t>Krovište mora biti pokriveno kvalitetnim materijalom, pravilnog oblika, traženih dimenzija, koji u potpunosti zadovoljava važeće propise i standarde i ne smije propuštati vodu. Pokrivanje se vrši po propisima i pravilima zanata. Pokrivene plohe moraju biti ravne, bez uvala koje bi omogućavale skupljanje i zadržavanje vode.</t>
  </si>
  <si>
    <t>Prije početka pokrivanja krova sva limarija krova mora biti gotova i postavljena.</t>
  </si>
  <si>
    <t>Jedinična cijena obuhvaća sav rad, materijal, transport do gradilišta i sav horizontalan i vertikalan transport na gradilištu, te sav sitni spojni i pomoćni materijal.</t>
  </si>
  <si>
    <t>Sve radove treba izvesti stručno i solidno, prema tehničkim propisima i pravilima dobrog zanata.</t>
  </si>
  <si>
    <t>Norme za pokrivačke radove:</t>
  </si>
  <si>
    <r>
      <t>-</t>
    </r>
    <r>
      <rPr>
        <sz val="7"/>
        <rFont val="Times New Roman"/>
        <family val="1"/>
      </rPr>
      <t xml:space="preserve">          </t>
    </r>
    <r>
      <rPr>
        <sz val="10"/>
        <rFont val="Times New Roman"/>
        <family val="1"/>
      </rPr>
      <t>HRN S.B.D1.009. – vučeni crijepovi od gline</t>
    </r>
  </si>
  <si>
    <r>
      <t>-</t>
    </r>
    <r>
      <rPr>
        <sz val="7"/>
        <rFont val="Times New Roman"/>
        <family val="1"/>
      </rPr>
      <t xml:space="preserve">          </t>
    </r>
    <r>
      <rPr>
        <sz val="10"/>
        <rFont val="Times New Roman"/>
        <family val="1"/>
      </rPr>
      <t>HRN S.B.D1.010. – prešani crijepovi od gline</t>
    </r>
  </si>
  <si>
    <t>Norme za tesarske radove</t>
  </si>
  <si>
    <r>
      <t>-</t>
    </r>
    <r>
      <rPr>
        <sz val="7"/>
        <rFont val="Times New Roman"/>
        <family val="1"/>
      </rPr>
      <t xml:space="preserve">          </t>
    </r>
    <r>
      <rPr>
        <sz val="10"/>
        <rFont val="Times New Roman"/>
        <family val="1"/>
      </rPr>
      <t>HRN S.D.B7.020. – tesano crnogorično drvo</t>
    </r>
  </si>
  <si>
    <r>
      <t>-</t>
    </r>
    <r>
      <rPr>
        <sz val="7"/>
        <rFont val="Times New Roman"/>
        <family val="1"/>
      </rPr>
      <t xml:space="preserve">          </t>
    </r>
    <r>
      <rPr>
        <sz val="10"/>
        <rFont val="Times New Roman"/>
        <family val="1"/>
      </rPr>
      <t>HRN S.D.C1.040. i 041. – rezano crnogorično drvo</t>
    </r>
  </si>
  <si>
    <t>OPĆI UVJETI ZA TESARSKE RADOVE</t>
  </si>
  <si>
    <t>Sav upotrebljeni materijal i finalni građevinski proizvodi moraju odgovarati postojećim tehničkim propisima i RH normama.</t>
  </si>
  <si>
    <t>Prilikom izvedbe tesarskih radova treba se u svemu pridržavati svih važećih propisa i standarda za drvene konstrukcije.</t>
  </si>
  <si>
    <r>
      <t>-</t>
    </r>
    <r>
      <rPr>
        <sz val="7"/>
        <rFont val="Times New Roman"/>
        <family val="1"/>
      </rPr>
      <t xml:space="preserve">          </t>
    </r>
    <r>
      <rPr>
        <sz val="10"/>
        <rFont val="Times New Roman"/>
        <family val="1"/>
      </rPr>
      <t>Pravilnik o zaštiti na radu u građevinarstvu</t>
    </r>
  </si>
  <si>
    <r>
      <t>-</t>
    </r>
    <r>
      <rPr>
        <sz val="7"/>
        <rFont val="Times New Roman"/>
        <family val="1"/>
      </rPr>
      <t xml:space="preserve">          </t>
    </r>
    <r>
      <rPr>
        <sz val="10"/>
        <rFont val="Times New Roman"/>
        <family val="1"/>
      </rPr>
      <t>Slojevito drvo, terminologija i definicije</t>
    </r>
  </si>
  <si>
    <r>
      <t>-</t>
    </r>
    <r>
      <rPr>
        <sz val="7"/>
        <rFont val="Times New Roman"/>
        <family val="1"/>
      </rPr>
      <t xml:space="preserve">          </t>
    </r>
    <r>
      <rPr>
        <sz val="10"/>
        <rFont val="Times New Roman"/>
        <family val="1"/>
      </rPr>
      <t>Ispitivanje drveta, određivanje zatezne čvrstoće u pravcu vlakana HRN D.A1.048-1979.</t>
    </r>
  </si>
  <si>
    <r>
      <t>-</t>
    </r>
    <r>
      <rPr>
        <sz val="7"/>
        <rFont val="Times New Roman"/>
        <family val="1"/>
      </rPr>
      <t xml:space="preserve">          </t>
    </r>
    <r>
      <rPr>
        <sz val="10"/>
        <rFont val="Times New Roman"/>
        <family val="1"/>
      </rPr>
      <t>Ispitivanje drveta, zatezna čvrstoća okomito na drvna vlakna HRN D.A1.052-1958.</t>
    </r>
  </si>
  <si>
    <r>
      <t>-</t>
    </r>
    <r>
      <rPr>
        <sz val="7"/>
        <rFont val="Times New Roman"/>
        <family val="1"/>
      </rPr>
      <t xml:space="preserve">          </t>
    </r>
    <r>
      <rPr>
        <sz val="10"/>
        <rFont val="Times New Roman"/>
        <family val="1"/>
      </rPr>
      <t>Furnirske i stolarske ploče, određivanje stupnja slijepljenosti HRN D.A1.072.1972.</t>
    </r>
  </si>
  <si>
    <r>
      <t>-</t>
    </r>
    <r>
      <rPr>
        <sz val="7"/>
        <rFont val="Times New Roman"/>
        <family val="1"/>
      </rPr>
      <t xml:space="preserve">          </t>
    </r>
    <r>
      <rPr>
        <sz val="10"/>
        <rFont val="Times New Roman"/>
        <family val="1"/>
      </rPr>
      <t>Tesana građa četinara</t>
    </r>
  </si>
  <si>
    <r>
      <t>-</t>
    </r>
    <r>
      <rPr>
        <sz val="7"/>
        <rFont val="Times New Roman"/>
        <family val="1"/>
      </rPr>
      <t xml:space="preserve">          </t>
    </r>
    <r>
      <rPr>
        <sz val="10"/>
        <rFont val="Times New Roman"/>
        <family val="1"/>
      </rPr>
      <t>Ploče vlaknatice (lesonit ploče), tehnički uvjeti za izradu i isporuku HRN D.C5.022-1968.</t>
    </r>
  </si>
  <si>
    <t>Oplata mora biti sposobna da preuzme potrebno opterećenje, mora biti stabilna, otporna, ukrućena i dovoljno poduprta da se ne bi izvila, povila ili popustila u bilo kojem smjeru.</t>
  </si>
  <si>
    <t>Za betonske elemente koji se samo dorađuju i boje oplata mora biti glatka, a za ostale dijelove obična. Sva oplata svih betonskih elemenata objekta uzeta je u cijeni za pojedine betonske i armiranobetonske radove.</t>
  </si>
  <si>
    <t>Lake fasadne skele izrađivati od metala i drveta, a prema projektu radne organizacije izvoditelja, tj. nije zadani tip skele, već se to prepušta izvoditelju.</t>
  </si>
  <si>
    <t>Jediničnom cijenom obuhvaćen je sav rad s potrebnim premazima, sav materijal, pomoćna skela, svi pomoćni radovi, donošenje i držanje alata i sitnog pribora, sva uskladištenja i svi transporti, dobava pogonskog materijala, osiguranje radova od vjetra, odstranjivanje otpada u toku radova i nakon dovršenja radova, popravak šteta učinjenih nepažnjom.</t>
  </si>
  <si>
    <t>OPĆI UVJETI ZA LIMARSKE RADOVE</t>
  </si>
  <si>
    <t>Sav upotrebljeni materijal i finalni građevinski proizvodi moraju odgovarati postojećim tehničkim propisima i HR normama.</t>
  </si>
  <si>
    <t>Prilikom izvedbe limarskih radova treba se u svemu pridržavati slijedećih propisa i normi:</t>
  </si>
  <si>
    <r>
      <t>-</t>
    </r>
    <r>
      <rPr>
        <sz val="7"/>
        <rFont val="Times New Roman"/>
        <family val="1"/>
      </rPr>
      <t xml:space="preserve">          </t>
    </r>
    <r>
      <rPr>
        <sz val="10"/>
        <rFont val="Times New Roman"/>
        <family val="1"/>
      </rPr>
      <t>Pravilnik o tehničkim mjerama i uvjetima za završne radove u građevinarsvtvu</t>
    </r>
  </si>
  <si>
    <r>
      <t>-</t>
    </r>
    <r>
      <rPr>
        <sz val="7"/>
        <rFont val="Times New Roman"/>
        <family val="1"/>
      </rPr>
      <t xml:space="preserve">          </t>
    </r>
    <r>
      <rPr>
        <sz val="10"/>
        <rFont val="Times New Roman"/>
        <family val="1"/>
      </rPr>
      <t>Tehnički uvjeti za izvođenje limarskih radova</t>
    </r>
  </si>
  <si>
    <t>HR norme</t>
  </si>
  <si>
    <t>Pomoćni i vezivni materijali kalaj, zakovice, zavrtnji i drugo moraju odgovarati odredbama HR normi.</t>
  </si>
  <si>
    <t>Sve radove treba izvesti stručno i solidno, prema tehničkim propisima i uzancama zanata. Izvoditelj je dužan na zahtjev investitora ili nadzornog inženjera predočiti uzorke i prospekte za pojedine materijale. Nestandardiziran materijal mora imati atest o kvaliteti izdan od organizacije ovlaštene za izdavanje atesta. Izvoditelj je također dužan da za svaku stavku izradi detaljni crtež i ovjeri ga kod projektanta i nadzornog inženjera.</t>
  </si>
  <si>
    <t>Različite vrste metala, koje se uslijed elektrolitskih pojava međusobno razaraju, ne smiju se izravno dodirivati. Sve željezne dijelove koji dolaze u dodir sa cinkom ili pocinčanim limom treba preličiti asfaltnim lakom ili odgovarajućim sredstvom. Kod polaganja lima na masivne podloge, potrebno je podloge prije oblaganja obložiti slojem krovne ljepenke br 120 radi sprečavanja štetnih kemijskih utjecaja na lim.</t>
  </si>
  <si>
    <t>Sva se učvršćenja i povezivanja limova moraju izvesti tako da konstrukcija bude osigurana od nevremena, atmosferilija i prodora vode u objekt, i da pojedini dijelovi mogu nesmetano raditi kod temperaturnih promjena bez štete od ispravnosti konstrukcije.</t>
  </si>
  <si>
    <t>U jediničnim cijenama je uračunato:</t>
  </si>
  <si>
    <r>
      <t>-</t>
    </r>
    <r>
      <rPr>
        <sz val="7"/>
        <rFont val="Times New Roman"/>
        <family val="1"/>
      </rPr>
      <t xml:space="preserve">          </t>
    </r>
    <r>
      <rPr>
        <sz val="10"/>
        <rFont val="Times New Roman"/>
        <family val="1"/>
      </rPr>
      <t>naknada za kompletni rad (izrada i montaža)</t>
    </r>
  </si>
  <si>
    <r>
      <t>-</t>
    </r>
    <r>
      <rPr>
        <sz val="7"/>
        <rFont val="Times New Roman"/>
        <family val="1"/>
      </rPr>
      <t xml:space="preserve">          </t>
    </r>
    <r>
      <rPr>
        <sz val="10"/>
        <rFont val="Times New Roman"/>
        <family val="1"/>
      </rPr>
      <t>materijal</t>
    </r>
  </si>
  <si>
    <r>
      <t>-</t>
    </r>
    <r>
      <rPr>
        <sz val="7"/>
        <rFont val="Times New Roman"/>
        <family val="1"/>
      </rPr>
      <t xml:space="preserve">          </t>
    </r>
    <r>
      <rPr>
        <sz val="10"/>
        <rFont val="Times New Roman"/>
        <family val="1"/>
      </rPr>
      <t>svi vanjski i unutarnji, horizontalni i vertikalni transporti</t>
    </r>
  </si>
  <si>
    <r>
      <t>-</t>
    </r>
    <r>
      <rPr>
        <sz val="7"/>
        <rFont val="Times New Roman"/>
        <family val="1"/>
      </rPr>
      <t xml:space="preserve">          </t>
    </r>
    <r>
      <rPr>
        <sz val="10"/>
        <rFont val="Times New Roman"/>
        <family val="1"/>
      </rPr>
      <t>premazivanja asfalt lakom, podlaganje krovne ljepenke</t>
    </r>
  </si>
  <si>
    <r>
      <t>-</t>
    </r>
    <r>
      <rPr>
        <sz val="7"/>
        <rFont val="Times New Roman"/>
        <family val="1"/>
      </rPr>
      <t xml:space="preserve">          </t>
    </r>
    <r>
      <rPr>
        <sz val="10"/>
        <rFont val="Times New Roman"/>
        <family val="1"/>
      </rPr>
      <t>sav sitni i spojni materijal i materijal za učvršćenje (kuke, plosna željeza, žica za učvršćenje, vijci, zakovice i sl.)</t>
    </r>
  </si>
  <si>
    <t>Izmjere je potrebno izvršiti na gradilištu, nakon izvedbe, obračunato prema građevinskim normama.</t>
  </si>
  <si>
    <t>Obračun se vrši po m ili m2, ovisno o vrsti elementa, prema važećim građevinskim normama za pojedine radove, što je i naznačeno u pojedinim stavkama troškovnika.</t>
  </si>
  <si>
    <t>Eventualne nejasnoće oko načina izvedbe ili obračuna izvoditelj je dužan razjasniti sa nadzornim inženjerom prije samog pristupanja izvođenju.</t>
  </si>
  <si>
    <t>STOLARSKI RADOVI</t>
  </si>
  <si>
    <t>Jedinična cijena mora obuhvatiti sav rad i materijal, sav transport do i unutar gradilišta i do mjesta ugradbe, zaštitni premaz lanenim uljem, sav potreban okov, kao i sve pomoćne radove i materijale.</t>
  </si>
  <si>
    <t>Sav rad, ugrađeni materijal kao i finalni proizvod mora odgovarati važećim tehničkim propisima i normama.</t>
  </si>
  <si>
    <t>Popis propisa i normi kojih se treba pridržavati:</t>
  </si>
  <si>
    <r>
      <t>-</t>
    </r>
    <r>
      <rPr>
        <sz val="7"/>
        <rFont val="Times New Roman"/>
        <family val="1"/>
      </rPr>
      <t xml:space="preserve">          </t>
    </r>
    <r>
      <rPr>
        <sz val="10"/>
        <rFont val="Times New Roman"/>
        <family val="1"/>
      </rPr>
      <t>HRN D.E1.012. – vanjska stolarija</t>
    </r>
  </si>
  <si>
    <r>
      <t>-</t>
    </r>
    <r>
      <rPr>
        <sz val="7"/>
        <rFont val="Times New Roman"/>
        <family val="1"/>
      </rPr>
      <t xml:space="preserve">          </t>
    </r>
    <r>
      <rPr>
        <sz val="10"/>
        <rFont val="Times New Roman"/>
        <family val="1"/>
      </rPr>
      <t>HRN M.B1.024. i 510. – vijci za drvo</t>
    </r>
  </si>
  <si>
    <r>
      <t>-</t>
    </r>
    <r>
      <rPr>
        <sz val="7"/>
        <rFont val="Times New Roman"/>
        <family val="1"/>
      </rPr>
      <t xml:space="preserve">          </t>
    </r>
    <r>
      <rPr>
        <sz val="10"/>
        <rFont val="Times New Roman"/>
        <family val="1"/>
      </rPr>
      <t>HRN D.E8.193. i 235. – vodonepropusnost i hermetičnost</t>
    </r>
  </si>
  <si>
    <t>BRAVARSKI RADOVI</t>
  </si>
  <si>
    <t>Sav upotrebljeni materijal i finalni građevinski proizvodi moraju odgovarati važećim tehničkim propisima i normama.</t>
  </si>
  <si>
    <r>
      <t>-</t>
    </r>
    <r>
      <rPr>
        <sz val="7"/>
        <rFont val="Times New Roman"/>
        <family val="1"/>
      </rPr>
      <t xml:space="preserve">          </t>
    </r>
    <r>
      <rPr>
        <sz val="10"/>
        <rFont val="Times New Roman"/>
        <family val="1"/>
      </rPr>
      <t>HRN C.B3.025. – plosno željezo</t>
    </r>
  </si>
  <si>
    <r>
      <t>-</t>
    </r>
    <r>
      <rPr>
        <sz val="7"/>
        <rFont val="Times New Roman"/>
        <family val="1"/>
      </rPr>
      <t xml:space="preserve">          </t>
    </r>
    <r>
      <rPr>
        <sz val="10"/>
        <rFont val="Times New Roman"/>
        <family val="1"/>
      </rPr>
      <t>HRN C.B3.024. – kvadratno željezo</t>
    </r>
  </si>
  <si>
    <r>
      <t>-</t>
    </r>
    <r>
      <rPr>
        <sz val="7"/>
        <rFont val="Times New Roman"/>
        <family val="1"/>
      </rPr>
      <t xml:space="preserve">          </t>
    </r>
    <r>
      <rPr>
        <sz val="10"/>
        <rFont val="Times New Roman"/>
        <family val="1"/>
      </rPr>
      <t> </t>
    </r>
  </si>
  <si>
    <t>Sva nova bravarija mora biti u potpunosti izvedna kao i postojeća i prije dostave na gradilište treba biti zaštićena antikorozivnim premazom.</t>
  </si>
  <si>
    <t>Snimanje postojeće bravarije i uzimanje uzoraka uključeno je u cijenu pojedine stavke i ne iskazuje se posebno.</t>
  </si>
  <si>
    <t>U cijenu pojedine stavke treba uključiti:</t>
  </si>
  <si>
    <r>
      <t>-</t>
    </r>
    <r>
      <rPr>
        <sz val="7"/>
        <rFont val="Times New Roman"/>
        <family val="1"/>
      </rPr>
      <t xml:space="preserve">          </t>
    </r>
    <r>
      <rPr>
        <sz val="10"/>
        <rFont val="Times New Roman"/>
        <family val="1"/>
      </rPr>
      <t>snimanje, uzimanje mjera i uzoraka postojeće bravarije</t>
    </r>
  </si>
  <si>
    <r>
      <t>-</t>
    </r>
    <r>
      <rPr>
        <sz val="7"/>
        <rFont val="Times New Roman"/>
        <family val="1"/>
      </rPr>
      <t xml:space="preserve">          </t>
    </r>
    <r>
      <rPr>
        <sz val="10"/>
        <rFont val="Times New Roman"/>
        <family val="1"/>
      </rPr>
      <t>izrada i ugradnja bravarskih elemenata</t>
    </r>
  </si>
  <si>
    <r>
      <t>-</t>
    </r>
    <r>
      <rPr>
        <sz val="7"/>
        <rFont val="Times New Roman"/>
        <family val="1"/>
      </rPr>
      <t xml:space="preserve">          </t>
    </r>
    <r>
      <rPr>
        <sz val="10"/>
        <rFont val="Times New Roman"/>
        <family val="1"/>
      </rPr>
      <t>sav vanjski i unutarnji, horizontalni i vertikalni transport</t>
    </r>
  </si>
  <si>
    <r>
      <t>-</t>
    </r>
    <r>
      <rPr>
        <sz val="7"/>
        <rFont val="Times New Roman"/>
        <family val="1"/>
      </rPr>
      <t xml:space="preserve">          </t>
    </r>
    <r>
      <rPr>
        <sz val="10"/>
        <rFont val="Times New Roman"/>
        <family val="1"/>
      </rPr>
      <t>okov i spojna sredstva</t>
    </r>
  </si>
  <si>
    <r>
      <t>-</t>
    </r>
    <r>
      <rPr>
        <sz val="7"/>
        <rFont val="Times New Roman"/>
        <family val="1"/>
      </rPr>
      <t xml:space="preserve">          </t>
    </r>
    <r>
      <rPr>
        <sz val="10"/>
        <rFont val="Times New Roman"/>
        <family val="1"/>
      </rPr>
      <t>ličenje i bojenje sa svim predradnjama</t>
    </r>
  </si>
  <si>
    <r>
      <t>-</t>
    </r>
    <r>
      <rPr>
        <sz val="7"/>
        <rFont val="Times New Roman"/>
        <family val="1"/>
      </rPr>
      <t xml:space="preserve">          </t>
    </r>
    <r>
      <rPr>
        <sz val="10"/>
        <rFont val="Times New Roman"/>
        <family val="1"/>
      </rPr>
      <t>sav sitni i spojni materijal i naknada za strojeve i alat</t>
    </r>
  </si>
  <si>
    <t>STAKLARSKI RADOVI</t>
  </si>
  <si>
    <t>Ostakljenje mora biti izvedeno propisno i kvalitetno. Polaganje stakla i kita ostakljenoj površini mora osigurati vodonepropusnost.</t>
  </si>
  <si>
    <t>Jediničnom cijenom obuhvaćen je sav rad, materijal, transport vanjski i unutar gradilišta, sav pomoćni materijal, kao i sve navedeno u stavkama troškovnika i u tehničkim uvjetima za izvođenje staklarskih radova, te svi prateći radovi koji nisu navedeni, a spadaju u staklarske radove i obavezni su za izvoditelja.</t>
  </si>
  <si>
    <t>Sav rad mora biti izveden po važećim propisima i pravilima dobrog zanata.</t>
  </si>
  <si>
    <r>
      <t>-</t>
    </r>
    <r>
      <rPr>
        <sz val="7"/>
        <rFont val="Times New Roman"/>
        <family val="1"/>
      </rPr>
      <t xml:space="preserve">          </t>
    </r>
    <r>
      <rPr>
        <sz val="10"/>
        <rFont val="Times New Roman"/>
        <family val="1"/>
      </rPr>
      <t>HRN S.B.E.011. – ravno vučeno staklo</t>
    </r>
  </si>
  <si>
    <r>
      <t>-</t>
    </r>
    <r>
      <rPr>
        <sz val="7"/>
        <rFont val="Times New Roman"/>
        <family val="1"/>
      </rPr>
      <t xml:space="preserve">          </t>
    </r>
    <r>
      <rPr>
        <sz val="10"/>
        <rFont val="Times New Roman"/>
        <family val="1"/>
      </rPr>
      <t>HRN S.H.06.050. – staklarski kit</t>
    </r>
  </si>
  <si>
    <t>SOBOSLIKARSKO LIČILAČKI RADOVI</t>
  </si>
  <si>
    <r>
      <t>-</t>
    </r>
    <r>
      <rPr>
        <sz val="7"/>
        <rFont val="Times New Roman"/>
        <family val="1"/>
      </rPr>
      <t xml:space="preserve">          </t>
    </r>
    <r>
      <rPr>
        <sz val="10"/>
        <rFont val="Times New Roman"/>
        <family val="1"/>
      </rPr>
      <t>pravilnik o zaštiti na radu u građevinarstvu</t>
    </r>
  </si>
  <si>
    <r>
      <t>-</t>
    </r>
    <r>
      <rPr>
        <sz val="7"/>
        <rFont val="Times New Roman"/>
        <family val="1"/>
      </rPr>
      <t xml:space="preserve">          </t>
    </r>
    <r>
      <rPr>
        <sz val="10"/>
        <rFont val="Times New Roman"/>
        <family val="1"/>
      </rPr>
      <t>pravilnik o tehničkim mjerama i uvjetima za završne radove u građevinarstvu</t>
    </r>
  </si>
  <si>
    <r>
      <t>-</t>
    </r>
    <r>
      <rPr>
        <sz val="7"/>
        <rFont val="Times New Roman"/>
        <family val="1"/>
      </rPr>
      <t xml:space="preserve">          </t>
    </r>
    <r>
      <rPr>
        <sz val="10"/>
        <rFont val="Times New Roman"/>
        <family val="1"/>
      </rPr>
      <t>HRN U.F2.013. – tehnički uvjeti za izvođenje soboslikarskih radova</t>
    </r>
  </si>
  <si>
    <r>
      <t>-</t>
    </r>
    <r>
      <rPr>
        <sz val="7"/>
        <rFont val="Times New Roman"/>
        <family val="1"/>
      </rPr>
      <t xml:space="preserve">          </t>
    </r>
    <r>
      <rPr>
        <sz val="10"/>
        <rFont val="Times New Roman"/>
        <family val="1"/>
      </rPr>
      <t>HRN U.F2.012. – tehnički uvjeti za izvođenje ličilačkih radova</t>
    </r>
  </si>
  <si>
    <r>
      <t>-</t>
    </r>
    <r>
      <rPr>
        <sz val="7"/>
        <rFont val="Times New Roman"/>
        <family val="1"/>
      </rPr>
      <t xml:space="preserve">          </t>
    </r>
    <r>
      <rPr>
        <sz val="10"/>
        <rFont val="Times New Roman"/>
        <family val="1"/>
      </rPr>
      <t>HRN B.C1.030. – gips neutralan i čist</t>
    </r>
  </si>
  <si>
    <r>
      <t>-</t>
    </r>
    <r>
      <rPr>
        <sz val="7"/>
        <rFont val="Times New Roman"/>
        <family val="1"/>
      </rPr>
      <t xml:space="preserve">          </t>
    </r>
    <r>
      <rPr>
        <sz val="10"/>
        <rFont val="Times New Roman"/>
        <family val="1"/>
      </rPr>
      <t>HRN H.K2.015. – kalijev sapun</t>
    </r>
  </si>
  <si>
    <r>
      <t>-</t>
    </r>
    <r>
      <rPr>
        <sz val="7"/>
        <rFont val="Times New Roman"/>
        <family val="1"/>
      </rPr>
      <t xml:space="preserve">          </t>
    </r>
    <r>
      <rPr>
        <sz val="10"/>
        <rFont val="Times New Roman"/>
        <family val="1"/>
      </rPr>
      <t>HRN B.C1.020. – hidatizirano vapno</t>
    </r>
  </si>
  <si>
    <r>
      <t>-</t>
    </r>
    <r>
      <rPr>
        <sz val="7"/>
        <rFont val="Times New Roman"/>
        <family val="1"/>
      </rPr>
      <t xml:space="preserve">          </t>
    </r>
    <r>
      <rPr>
        <sz val="10"/>
        <rFont val="Times New Roman"/>
        <family val="1"/>
      </rPr>
      <t>HRN H.C5.020. – firnis lanenog ulja</t>
    </r>
  </si>
  <si>
    <r>
      <t>-</t>
    </r>
    <r>
      <rPr>
        <sz val="7"/>
        <rFont val="Times New Roman"/>
        <family val="1"/>
      </rPr>
      <t xml:space="preserve">          </t>
    </r>
    <r>
      <rPr>
        <sz val="10"/>
        <rFont val="Times New Roman"/>
        <family val="1"/>
      </rPr>
      <t>HRN H.C1.034. – cinkov kromat</t>
    </r>
  </si>
  <si>
    <r>
      <t>-</t>
    </r>
    <r>
      <rPr>
        <sz val="7"/>
        <rFont val="Times New Roman"/>
        <family val="1"/>
      </rPr>
      <t xml:space="preserve">          </t>
    </r>
    <r>
      <rPr>
        <sz val="10"/>
        <rFont val="Times New Roman"/>
        <family val="1"/>
      </rPr>
      <t>HRN H.C5.002. – uljene boje i lakovi</t>
    </r>
  </si>
  <si>
    <t>Svi radovi moraju se izvesti po izabranom uzorku i tonu, koje je ličilac dužan izvesti prije početka radova od materijala od kojeg će se radovi izvesti. Na tako izvedene uzorke izvoditelj mora ishodovati suglasnost nadzornog inženjera investitora, pa tek onda započeti sa izvođenjem radova.</t>
  </si>
  <si>
    <t>Ukoliko se bojenje pročelja provodi preko potpuno nove žbuke, tj homogene površine, upotrijebit će se silikatni premaz sa svim potrebnim predradnjama u skladu sa uputstvom proizvođača, ako što je impregniranje površine pročelja.</t>
  </si>
  <si>
    <t>Ukoliko se bojenje pročelja izvodi preko žbuke koja je samo djelomično sanirana tj. provršina nije homogena već se sastoji iz dijelova stare i nove žbuke, upotrijebit će se također silikatni premaz, ali tako da se prethodno nanese temeljni sloj koji će izjednačiti strukturu, upojnost i kemijsku reakciju podloge.</t>
  </si>
  <si>
    <t>Bojenje mora biti kvalitetno i dobro izvedeno. Na obojenim površinama ne smije biti mrlja, površine moraju biti jednolične i čiste i ne smiju se ljuštiti. Kit za ispunjenje udubina i pukotina mora biti srodnog sastava boji i podlozi.</t>
  </si>
  <si>
    <t>Ličenje bravarskih dijelova izvodi se nakon čišćenja rđe, premazom temeljne boje i potom liči vanjskom bojom za željezo u dva sloja.</t>
  </si>
  <si>
    <t>Ličenje stolarije izvodi se nakon skidanja starog naliča otapalima ili paljenjem. Potom je potrebno stolariju obrusiti, natopiti firnisom, kitati te ponovo brusiti. Na tako pripremljenu podlogu nanosi se dvostruki nalič, te lakira lakom otpornim na atmosferilije. Izbor tona, vrši se prema postojećem, a u suglasnosti s predstavnikom konzervatorskog odjela i nadzornim inženjerom.</t>
  </si>
  <si>
    <t>Jedinična cijena obuhvaća sav rad, materijal, sve troškove nabave i dopreme, skidanje i ponovnu postavu vanjske stolarije (vratna i prozorska krila), izradu uzoraka i sva čišćenja po završetku radova.</t>
  </si>
  <si>
    <t>Prije početka radova izvođač mora ustanoviti kvalitet podloge za izvođenje soboslikarskih i ličilačkih radova i ako ona  nije pogodna za taj rad mora o tome pismeno obavijestiti svog naručioca radova, kako bi se na vrijeme mogla podloga popraviti i prirediti za soboslikarsko ličilačke radove. Kasnije pozivanje i opravdanje da kvalitet nije dobar radi loše podloge neće se uzimati u obzir.</t>
  </si>
  <si>
    <r>
      <t>-</t>
    </r>
    <r>
      <rPr>
        <sz val="7"/>
        <rFont val="Times New Roman"/>
        <family val="1"/>
      </rPr>
      <t xml:space="preserve">          </t>
    </r>
    <r>
      <rPr>
        <sz val="10"/>
        <rFont val="Times New Roman"/>
        <family val="1"/>
      </rPr>
      <t>Rezana građa, ispitivanje oplate i skele HRN D.C1.040.,041. i 042.</t>
    </r>
  </si>
  <si>
    <r>
      <t>-</t>
    </r>
    <r>
      <rPr>
        <sz val="7"/>
        <rFont val="Times New Roman"/>
        <family val="1"/>
      </rPr>
      <t xml:space="preserve">          </t>
    </r>
    <r>
      <rPr>
        <sz val="10"/>
        <rFont val="Times New Roman"/>
        <family val="1"/>
      </rPr>
      <t>Izvođenje drvenih skela i oplata HRN U.C9.400.</t>
    </r>
  </si>
  <si>
    <r>
      <t>-</t>
    </r>
    <r>
      <rPr>
        <sz val="7"/>
        <rFont val="Times New Roman"/>
        <family val="1"/>
      </rPr>
      <t xml:space="preserve">          </t>
    </r>
    <r>
      <rPr>
        <sz val="10"/>
        <rFont val="Times New Roman"/>
        <family val="1"/>
      </rPr>
      <t>Ispitivanje ploča vlaknatica i iverica HRN D.D8.100 do 114</t>
    </r>
  </si>
  <si>
    <r>
      <t>-</t>
    </r>
    <r>
      <rPr>
        <sz val="7"/>
        <rFont val="Times New Roman"/>
        <family val="1"/>
      </rPr>
      <t xml:space="preserve">          </t>
    </r>
    <r>
      <rPr>
        <sz val="10"/>
        <rFont val="Times New Roman"/>
        <family val="1"/>
      </rPr>
      <t>Ispitivanje drveta, opći dio RN D.A1.020-1957.</t>
    </r>
  </si>
  <si>
    <r>
      <t>-</t>
    </r>
    <r>
      <rPr>
        <sz val="7"/>
        <rFont val="Times New Roman"/>
        <family val="1"/>
      </rPr>
      <t xml:space="preserve">          </t>
    </r>
    <r>
      <rPr>
        <sz val="10"/>
        <rFont val="Times New Roman"/>
        <family val="1"/>
      </rPr>
      <t>Ispitivanje drveta, održavanje sadržaja vlage RN D.A1.043-1979.</t>
    </r>
  </si>
  <si>
    <r>
      <t>-</t>
    </r>
    <r>
      <rPr>
        <sz val="7"/>
        <rFont val="Times New Roman"/>
        <family val="1"/>
      </rPr>
      <t xml:space="preserve">          </t>
    </r>
    <r>
      <rPr>
        <sz val="10"/>
        <rFont val="Times New Roman"/>
        <family val="1"/>
      </rPr>
      <t>Zaštita drveta, ispitivanje otpornosti prema gljivama, usporedna otpornost različitih vrsta drveta HRN D.A1.058-1971.</t>
    </r>
  </si>
  <si>
    <t>- pocinčani lim HRN C.E4.020.</t>
  </si>
  <si>
    <t>- bakarni lim HRN C.D4.500., HRN C.D4.020.</t>
  </si>
  <si>
    <t>Cijene upisane u ovaj troškovnik sadrže svu odštetu za pojedine radove i dobave u odnosnim stavkama troškovnika i to u potpuno dogotovljenom stanju, tj. sav rad, naknadu za alat, materijal, sve pripremne, sporedne i završne radove, horizontalne i vertikalne prijenose i prijevoze, postavu i skidanje potrebnih skela i razupora, sve sigurnosne mjere po odredbama HTZ mjera i slično.</t>
  </si>
  <si>
    <t>UKUPNO GRAĐEVINSKO OBRTNIČKI RADOVI</t>
  </si>
  <si>
    <t xml:space="preserve">BROJ T.D./ZOP   SK295/16 </t>
  </si>
  <si>
    <t>Vukovar</t>
  </si>
  <si>
    <t>Investitor:Franjevački samostan,Samostanska 5,Vukovar</t>
  </si>
  <si>
    <t>Građevina:</t>
  </si>
  <si>
    <t xml:space="preserve">REKONSTRUKCIJA DIJELA POTKROVLJA </t>
  </si>
  <si>
    <t>FRANJEVAČKOG SAMOSTANA U VUKOVARU</t>
  </si>
  <si>
    <t>jed.mjere</t>
  </si>
  <si>
    <t>količina</t>
  </si>
  <si>
    <t>jedinična cijena</t>
  </si>
  <si>
    <t>ukupna cijena</t>
  </si>
  <si>
    <t>VODOVOD I KANALIZACIJA POTKROVLJE</t>
  </si>
  <si>
    <t>INSTALACIJA VODOVODA</t>
  </si>
  <si>
    <t>Dobava plastičnih cijevi i izrada instalacije hladne i  tople  vode pomoću navojnih spojeva sa svim potrebnim fazonskim elementima i brtvenim materijalom. U cijenu uračunate obujmice ili konzole,koljena i sav pripadajući materijal, probijanje rupa na zidovima i izrada žljebova.</t>
  </si>
  <si>
    <t>DN15</t>
  </si>
  <si>
    <t>m</t>
  </si>
  <si>
    <t>2.</t>
  </si>
  <si>
    <t>Dobava i ugradnja kutnih mesinganih ventila uzidne izvedbe za priključak na WC, univaonik , sudoper.</t>
  </si>
  <si>
    <t>DN 15</t>
  </si>
  <si>
    <t>kom.</t>
  </si>
  <si>
    <t>Izrada izolacije cijevi hladne i tople vode vođene u zidu i u podu gotovom izolacijskom pjenom u tubi koja je razrezana po pola.</t>
  </si>
  <si>
    <t>Tlačna proba instalacije vodom tlaka 10 bara u trajanju min. 4 sata.</t>
  </si>
  <si>
    <t>sati</t>
  </si>
  <si>
    <t>5.</t>
  </si>
  <si>
    <t>Dezinfekcija cjevovoda otopinom klornog vapna, ispiranje istog i ishođenje nalaza kakvoće vode.</t>
  </si>
  <si>
    <t>paušalno</t>
  </si>
  <si>
    <t>6.</t>
  </si>
  <si>
    <t>Bakteriološka analiza uzoraka vode iz cijevovoda nakon  dezinfekcije.</t>
  </si>
  <si>
    <t>UKUPNO:  1. INSTALACIJE VODOVODA:</t>
  </si>
  <si>
    <t xml:space="preserve"> INSTALACIJA KANALIZACIJE</t>
  </si>
  <si>
    <t>Radove izvoditi prema GN820</t>
  </si>
  <si>
    <t xml:space="preserve">Dobava PVC kanalizacijskih cijevi i izrada instalacije kanalizacije u objektu sa naglavnim spojevima i sa svim potrebnim fazonskim komadima i brtvenim materijalom. U cijenu uračunate obujmice i konzole, te probijanje rupa u zidu i izrada žljebova. </t>
  </si>
  <si>
    <t xml:space="preserve">DN 50 </t>
  </si>
  <si>
    <t>DN 110</t>
  </si>
  <si>
    <t>Dobava i ugradnja nastavka za WC školjku iz tvrdog PVC, uključivo sa brtvenim materijalom.</t>
  </si>
  <si>
    <t xml:space="preserve">Dobava i ugradnja podnog slivnika sa rešetkom uključivo sa brtvenim materijalom. </t>
  </si>
  <si>
    <r>
      <t>·</t>
    </r>
    <r>
      <rPr>
        <sz val="7"/>
        <rFont val="Times New Roman"/>
        <family val="1"/>
      </rPr>
      <t xml:space="preserve">         </t>
    </r>
    <r>
      <rPr>
        <sz val="10"/>
        <rFont val="Arial Narrow"/>
        <family val="2"/>
      </rPr>
      <t xml:space="preserve">odvod DN50, rešetka 150*150 mm  </t>
    </r>
  </si>
  <si>
    <t>Ispitivanje instalacije kanalizacije na nepropusnost, stubom vode.</t>
  </si>
  <si>
    <t>UKUPNO:  2. INSTALACIJE KANALIZACIJE:</t>
  </si>
  <si>
    <t>SANITARNI PRIBOR I UREĐAJI</t>
  </si>
  <si>
    <t>(sve sanitarne uređaje odabire Investitor)</t>
  </si>
  <si>
    <r>
      <rPr>
        <sz val="10"/>
        <color indexed="10"/>
        <rFont val="Arial Narrow"/>
        <family val="2"/>
      </rPr>
      <t>.</t>
    </r>
    <r>
      <rPr>
        <sz val="10"/>
        <rFont val="Arial Narrow"/>
        <family val="2"/>
      </rPr>
      <t xml:space="preserve">Dobava i ugradnja konzolne keramičke wc školjke  Catalano City ili jednakovrijedna __________________ dim. 52x35 cm sa odvodom u zid  u kompletu sa pripadajućim wc sjedalom. Stavka uključuje pričvrsni, brtveni i spojni materijal potreban za ugradnju.
</t>
    </r>
  </si>
  <si>
    <t>Dobava i ugradnja instalacijskog elementa Tece art. 9 400 001 ili jednakovrijedan ________________________visine 112 cm za konzolnu wc školjku. Instalacijski element je samonosiv za ugradnju u suhomontažnu zidnu ili predzidnu konstrukciju u kompletu sa niskošumnim vodokotlićem i dvokoličinskom tipkom za aktiviranje ispiranja u bijeloj boji Teceloop art. 9.240.600 ili jednakovrijedan __________________. Stavka uključuje pričvrsni, brtveni i spojni materijal potreban za ugradnju.</t>
  </si>
  <si>
    <t>Dobava pravokutnog keramičkog umivaonika sa bočnim plohama za odlaganje GSI Kube ili jednakovrijedan ________________ dimenzija 100x47 cm art. 895111 u kompletu sa kromiranim metalnim sifonom. Stavka uključuje pričvrsni, brtveni i spojni materijal potreban za ugradnju</t>
  </si>
  <si>
    <t>Dobava i ugradnja ugradbene perilice posuđa širine 45 cm za 6 kompleta sa montažom unutar  mini kuhinje .Obračun po kom.</t>
  </si>
  <si>
    <t>5..</t>
  </si>
  <si>
    <t>Dobava i ugradnja mini blok kuhinje dužine 125 cm</t>
  </si>
  <si>
    <t>Opis proizvoda</t>
  </si>
  <si>
    <t>Radna ploha od vodootpornog laminata 38mm</t>
  </si>
  <si>
    <t>Hladnjak ukupne zapremine 119 l</t>
  </si>
  <si>
    <t>Sudoper 1 djelni bez ocjeđivača</t>
  </si>
  <si>
    <t>Štednjak s dvije indukacijske ploče</t>
  </si>
  <si>
    <t>Slavina za vodu jednoručna</t>
  </si>
  <si>
    <t>Sifon za sudoper</t>
  </si>
  <si>
    <t>Cokl od PVC-a</t>
  </si>
  <si>
    <t>Dvije plitke ladice</t>
  </si>
  <si>
    <t>maska za hladnjak i perilicu sudja</t>
  </si>
  <si>
    <t>Cokl plastični u boji</t>
  </si>
  <si>
    <t xml:space="preserve">Dobava i ugradba stojeće jednoručne kromirane armature za hladnu i toplu vodu, uključivo spojna cijev i kutni ventili. Armatura Hansgrohe Focus ili jednakovrijedna _______________ </t>
  </si>
  <si>
    <t>7.</t>
  </si>
  <si>
    <t>Dobava i ugradnja  sifona za stroj za pranje posuđa DN32, čepom, lančićem, te pričvrsnim i brtvenim materijalom.</t>
  </si>
  <si>
    <t>8.</t>
  </si>
  <si>
    <t xml:space="preserve">Nabava, dobava i ugradnja kutnog ventila 1/2'  s kromiranom rozetom, za perilicu posuđa. Sve do potpune funkcionalne gotovosti.  </t>
  </si>
  <si>
    <t>9.</t>
  </si>
  <si>
    <t>Dobava i ugradnja keramičkog zidnog pisoara Gsi Pura art. 769711 dim. ili jednakovrijedan________________________ 39x31 cm u kompletu sa pripadajućim sifonom i spojnim materijalom za montažu.  Stavka uključuje pričvrsni, brtveni i spojni materijal potreban za ugradnju.</t>
  </si>
  <si>
    <t>Dobava i ugradnja podžbukne kromirane elektronske infracrvene armature za ispiranje pisoara Schell Editon E art. 02 808 06 99 ili jednakovrijedne ______________________ u kompletu sa ugradbenim elementom art. 01 193 00 99 ili jedankovrijedne ____________________. Elektronska armatura ima strujno napajanje (220 V) u kompletu sa pokrovnom pločom u kromiranoj izvedbi. Stavka uključuje pričvrsni, brtveni i spojni materijal potreban za ugradnju.</t>
  </si>
  <si>
    <t>11.</t>
  </si>
  <si>
    <t>Dobava i ugradnja kromiranog držača rolo papira Inda art. A3827ACR ili jedankovrijedan _______________________. Stavka uključuje pričvrsni, brtveni i spojni materijal potreban za ugradnju.</t>
  </si>
  <si>
    <t>12.</t>
  </si>
  <si>
    <t>Dobava i ugradnja kromirane zidne wc metlice Inda A04140CR ili jednakovrijedan ________________________. Stavka uključuje pričvrsni, brtveni i spojni materijal potreban za ugradnju.</t>
  </si>
  <si>
    <t>sapunjare (dozatora) od kvalitete fajanse, kao INDA Art. No 2321/s ili  jednako vrijedna</t>
  </si>
  <si>
    <t>zrcalo 70 x 90 za Wc prostor i kupaone</t>
  </si>
  <si>
    <t>plastične četke za čišćenje WC školjke sa stalkom, kao INDA, Art. No 3814, boja krom ili jednako vrijedna.</t>
  </si>
  <si>
    <t>UKUPNO:  3.SANITARNI PRIBOR I UREĐAJI :</t>
  </si>
  <si>
    <t>PROTUPOŽARNA ZAŠTITA</t>
  </si>
  <si>
    <t>Dobava pocinčanih cijevi i izrada instalacije hidrantske mreže sa priključkom na postojeći hidrant pomoću navojnih spojeva sa svim potrebnim fazonskim elementima i brtvenim materijalom. U cijenu uračunate obujmice ili konzole,koljena i sav pripadajući materijal, probijanje rupa na zidovima i izrada žljebova.Obračun se vrši po m1 kompletno montiranog,pričvršćenog,izoliranog i ispitanog cijevovoda.</t>
  </si>
  <si>
    <t>DN 80</t>
  </si>
  <si>
    <t>Uzidni ormarić za unutarnju hidrantsku mrežu zajedno s hidrantom, tipski, komplet sa trevira crijevom, ventilom i mlaznicom.</t>
  </si>
  <si>
    <t>Nabava, dobava i ugradnja S-9 vatrogasnih aparata s prahom za početno gašenje požara s naljepnicama sukladno HRN ISO 6039: 1987. Sve do potpune funkcionalne gotovosti.</t>
  </si>
  <si>
    <t>UKUPNO:  PROTUPOŽARNA ZAŠTITA :</t>
  </si>
  <si>
    <t>REKAPITULACIJA</t>
  </si>
  <si>
    <t xml:space="preserve">1. INSTALACIJA VODE </t>
  </si>
  <si>
    <t xml:space="preserve">2. INSTALACIJA KANALIZACIJE </t>
  </si>
  <si>
    <t xml:space="preserve">3. SANITARNI PRIBOR I UREĐAJI </t>
  </si>
  <si>
    <t>4. PROTUPOŽARNA ZAŠTITA</t>
  </si>
  <si>
    <t xml:space="preserve">        SVEUKUPNO:</t>
  </si>
  <si>
    <t>E1. NISKONAPONSKE ELEKTROTEHNIČKE INSTALACIJE</t>
  </si>
  <si>
    <t>Red. Broj</t>
  </si>
  <si>
    <t>Opis stavke</t>
  </si>
  <si>
    <t>Jed. mjera</t>
  </si>
  <si>
    <t>Količina</t>
  </si>
  <si>
    <t>Jed. cijena</t>
  </si>
  <si>
    <t>Ukupno cijena</t>
  </si>
  <si>
    <t>1.1. RAZVODNI ORMARI</t>
  </si>
  <si>
    <t xml:space="preserve"> - zidni nadgradni metalni ormarić sa punim vratima EATON tip CS-126/250 dimenzija 1200×600×250mm komplet sa montažnom pločom i univerzalnom bravicom ili jednakovrijedan __________________________ </t>
  </si>
  <si>
    <t>kpl</t>
  </si>
  <si>
    <t xml:space="preserve"> </t>
  </si>
  <si>
    <t xml:space="preserve"> - Tropolni prekidač s prednjim priključkom 63A, 690V, 50/60Hz - prekidna moć Icu=36kA (do 380/415V, 50/60Hz) - fiksni, s ručnim pogonom - termomagnetska zaštitna jedinica  tip: EATON LZMC1-A63-I ili jednakovrijedan __________________________  </t>
  </si>
  <si>
    <t xml:space="preserve"> - Naponski okidač 230V, 50Hz za tropolni prekidač</t>
  </si>
  <si>
    <t xml:space="preserve"> - strujna diferencijalna sklopka A 4×25A/0,03A tip PF7-25/4/003-A EATON ili jednakovrijedan __________________________ </t>
  </si>
  <si>
    <t xml:space="preserve"> - strujna diferencijalna sklopka A 4×40A/0,03A tip PF7-40/4/003-A EATON ili jednakovrijedan __________________________ </t>
  </si>
  <si>
    <t xml:space="preserve"> - strujna diferencijalna sklopka A 4×63A/0,03A tip PF7-63/4/003-A EATON ili jednakovrijedan __________________________ </t>
  </si>
  <si>
    <t xml:space="preserve"> - kombinacija prekidača i strujne (diferencijalne) zaštitne sklopke "EATON" tip PFL7-16/1N/C/003 ( AC C 1×16A/30mA ) ili jednakovrijedan __________________________ </t>
  </si>
  <si>
    <t xml:space="preserve"> -  automatski inst. osigurač B 3×2A/10kA  EATON  tip PL7-B2/3 ili jednakovrijedan __________________________  </t>
  </si>
  <si>
    <t xml:space="preserve"> -  automatski inst. osigurač B 6A/10kA  EATON  tip PL7-B6/1 ili jednakovrijedan __________________________  </t>
  </si>
  <si>
    <t xml:space="preserve"> -  automatski inst. osigurač B 10A/10kA  EATON  tip PL7-B10/1 ili jednakovrijedan __________________________  </t>
  </si>
  <si>
    <t xml:space="preserve"> -  automatski inst. osigurač B 3×10A/10kA  EATON  tip PL7-B10/3 ili jednakovrijedan __________________________  </t>
  </si>
  <si>
    <t xml:space="preserve"> -  automatski inst. osigurač C 16A/10kA  EATON  tip PL7-C16/1 ili jednakovrijedan __________________________  </t>
  </si>
  <si>
    <t xml:space="preserve"> -  automatski inst. osigurač C 4×50A/10kA  EATON  tip PL7-C50/4 ili jednakovrijedan __________________________ </t>
  </si>
  <si>
    <t xml:space="preserve"> -  automatski inst. osigurač C 4×40A/20kA EATON tip PLHT-C40/3N ili jednakovrijedan __________________________ </t>
  </si>
  <si>
    <t xml:space="preserve"> -  odvodnika prenapona klase T2 u fiksnoj izvedbi 20kA EATON tip SPCT2-280-3+NPE ili jednakovrijedan __________________________ </t>
  </si>
  <si>
    <t xml:space="preserve"> -  bistabilni relej 32A/230V EATON tip Z-S230/S ili jednakovrijedan __________________________ </t>
  </si>
  <si>
    <t xml:space="preserve"> -  signalna svjetiljka za montažu na metalna vrata ormara žuta 230V EATON ili jednakovrijedan __________________________ </t>
  </si>
  <si>
    <t xml:space="preserve"> -  držač nacrta komplet </t>
  </si>
  <si>
    <t xml:space="preserve"> -  bakrene spojne sabirnice komplet za spajanje </t>
  </si>
  <si>
    <t xml:space="preserve"> -  bakrene sabirnice nultog i zaštitnog voda komplet</t>
  </si>
  <si>
    <t xml:space="preserve"> - montaža: šemiranje ormara prema shemi i sva potrebna spajanja u ormaru uključivo ispitne protokole i natpise na kabelima, elementima u polju, oznaci ormara te potrebnim upozorenjima i sustavima zaštite. U cijenu uračunati izradu sheme izvedenog stanja.</t>
  </si>
  <si>
    <t>1.1. UKUPNO RAZVODNI ORMARI</t>
  </si>
  <si>
    <t>1.2. KABELSKI RAZVOD I PRIBOR</t>
  </si>
  <si>
    <t>Isporučiti i montirati u prostor spuštenog stropa i na zid plastične cijevi I kanalice :</t>
  </si>
  <si>
    <t xml:space="preserve"> - plastična kanalica 16×16 SCHNEIDER tip ETK 16316 ili jednakovrijedna __________________________ </t>
  </si>
  <si>
    <t xml:space="preserve"> - plastična kanalica 25×25 SCHNEIDER tip ETK 25325 ili jednakovrijedna __________________________ </t>
  </si>
  <si>
    <t xml:space="preserve"> - plastična kanalica 40×40 SCHNEIDER tip ETK 40340 ili jednakovrijedna __________________________ </t>
  </si>
  <si>
    <t xml:space="preserve"> -  CSPS 50 ( Elektrokontakt ) ili jednakovrijedna __________________________    </t>
  </si>
  <si>
    <t xml:space="preserve"> -  CSPS 25 ( Elektrokontakt ) ili jednakovrijedna __________________________    </t>
  </si>
  <si>
    <t xml:space="preserve"> -  CSPS 16 ( Elektrokontakt ) ili jednakovrijedna __________________________    </t>
  </si>
  <si>
    <t xml:space="preserve">       - FG160R16 5G16 mm²</t>
  </si>
  <si>
    <t xml:space="preserve">       - NYM 3G2.5 mm²</t>
  </si>
  <si>
    <t xml:space="preserve">       - NYM 5G1.5 mm²</t>
  </si>
  <si>
    <t xml:space="preserve">       - NYM 3G1.5 mm²</t>
  </si>
  <si>
    <t xml:space="preserve">       - YSLY 5×1,5 mm²</t>
  </si>
  <si>
    <t xml:space="preserve">       - YSLY 2×1 mm²</t>
  </si>
  <si>
    <t xml:space="preserve">       - YSLY 3×1 mm²</t>
  </si>
  <si>
    <t xml:space="preserve">       - YSLY 5×1 mm²</t>
  </si>
  <si>
    <t xml:space="preserve">       - H05RR-F 3G1.5 mm²</t>
  </si>
  <si>
    <t xml:space="preserve">       - H07Z-K 1G16 mm²</t>
  </si>
  <si>
    <t xml:space="preserve">       - H07Z-K 1G6 mm²</t>
  </si>
  <si>
    <t xml:space="preserve">Sklopke </t>
  </si>
  <si>
    <t xml:space="preserve"> - sklopka isklopna "LEGRAND" MOSAIC komplet sa sklopkom 770 10 u kutiji  BATIBOX 800 51 sa nosačem 802 51 i okvirom 788 02 ili jednakovrijedna __________________________ </t>
  </si>
  <si>
    <t xml:space="preserve"> - tipkalo jednostruko "LEGRAND" MOSAIC komplet sa 1 tipkalom 770 40 u kutiji BATIBOX 800 51 sa nosačem 802 51 i okvirom 788 02 ili jednakovrijedna __________________________ </t>
  </si>
  <si>
    <t xml:space="preserve"> - sklopka dvostruka isklopna "LEGRAND" MOSAIC komplet sa 2 sklopke 770 00 u kutiji  BATIBOX 800 51 sa nosačem 802 51 i okvirom 788 02 ili jednakovrijedna __________________________ </t>
  </si>
  <si>
    <t xml:space="preserve"> - tipkalo dvostruko "LEGRAND" MOSAIC komplet sa 2 tipkala 770 40 u kutiji BATIBOX 800 52 sa nosačem 802 52 i okvirom 788 14 ili jednakovrijedna __________________________ </t>
  </si>
  <si>
    <t xml:space="preserve"> - tipkalo šesterostruko "LEGRAND" MOSAIC komplet sa 6 tipkala 770 40 u kutiji  BATIBOX BATIBOX 801 26 sa nosačem 802 66 i okvirom 788 36 ili jednakovrijedna __________________________ </t>
  </si>
  <si>
    <t xml:space="preserve"> - tipkalo osmerostruko "LEGRAND" MOSAIC komplet sa 8 tipkala 770 40 u kutiji  BATIBOX BATIBOX 801 26 sa nosačem 802 66 i okvirom 788 37 ili jednakovrijedna __________________________ </t>
  </si>
  <si>
    <t>Priključnice</t>
  </si>
  <si>
    <t xml:space="preserve"> - jednostruka priključnica energetska sa poklopcem za zidnu podžbuknu montažu "LEGRAND" MOSAIC 1×772 11 u kutiji  BATIBOX 800 51 sa nosačem 802 51 i okvirom 788 02 ili jednakovrijedna __________________________ </t>
  </si>
  <si>
    <t xml:space="preserve"> - dvostruka priključnica energetska za zidnu podžbuknu montažu "LEGRAND" MOSAIC 2×772 11 u kutiji  BATIBOX 800 52 sa nosačem 802 14 i okvirom 788 14 ili jednakovrijedna __________________________ </t>
  </si>
  <si>
    <t xml:space="preserve"> - četverostruka priključnica energetska za zidnu podžbuknu montažu "LEGRAND" MOSAIC 4×772 11 u kutiji  BATIBOX 800 53 sa nosačem 802 53 i okvirom 788 18 ili jednakovrijedna __________________________ </t>
  </si>
  <si>
    <t xml:space="preserve"> - dvostruka priključnica energetska sa RJ45, HDMI i VGA priključnicama za zidnu nadgradnu montažu "LEGRAND" MOSAIC 2×772 11+2×765 62+ 0 787 68 +0 787 57 u nadgradnoj kutiji 0 802 84 sa nosačem 802 54 i okvirom 788 10 ili jednakovrijedna __________________________ </t>
  </si>
  <si>
    <t xml:space="preserve"> - podna priključna kutija BATIK No 0896 20  sa 2 nosača,  kutijom 0896 30 sa 4 priključnice  jednofazne  "LEGRAND" MOSAIC 4×772 11 ( bijela ) i  dvije priključnice RJ45/FTP/C6 No 765 62  ili jednakovrijedna __________________________ </t>
  </si>
  <si>
    <t xml:space="preserve"> - podna priključna kutija BATIK No 0896 20  sa 2 nosača,  kutijom 0896 30 sa 4 priključnice  jednofazne  "LEGRAND" MOSAIC 4×772 11 ( bijela ) i  dvije priključnica RJ45/FTP/C6 No 765 62, jednom HDMI No 0 787 68 i jednom VGA priključnicom  No 0 787 57 ili jednakovrijedna __________________________ </t>
  </si>
  <si>
    <t xml:space="preserve"> - fiksni priključak tropolni podžbukni</t>
  </si>
  <si>
    <t xml:space="preserve"> - ugradna razvodna kutija sa poklopcem komplet sa najmanje pet petopolnih bezvijčanih stezaljki</t>
  </si>
  <si>
    <t xml:space="preserve"> - nadgradna razvodna kutija sa poklopcem komplet sa najmanje pet petopolnih bezvijčanih stezaljki</t>
  </si>
  <si>
    <t>Isporučiti, montirati na zid i spojiti tipkalo za daljinski isklop napajanja u nivou zaštite najmanje IP55</t>
  </si>
  <si>
    <t>Isporučiti odgovarajuće spojnice od bakrenih pletenica i izvršiti izjednačenje potencijala na metalnim vratima i dovratcima uključivo sa podložnom nazubljenom pločicom i odgovarajućim nehrđajućim vijkom. Svi spojevi moraju biti estetski izvedeni kao maskirani. Komplet sa svim potrebnim radom i materijalom.</t>
  </si>
  <si>
    <t xml:space="preserve">Isporučiti odgovarajuće spojnice i izvršiti izjednačenje potencijala na ventilacionim kanalima i cjevnom razvodu te policama od prosječno 10 m kabela tipa H07Z-K-J 6 mm² položene u plastičnoj cijevi CSPS16 komplet sa svim potrebnim spajanjima, radom i materijalom te ugradnjom u zid i prodorima kroz zidove </t>
  </si>
  <si>
    <t xml:space="preserve">Isporučiti odgovarajuće spojnice i izvršiti izjednačenje potencijala komunikacijskih ormara, vanjske jedinice i uređaja te kabelske police od prosječno 10 m kabela tipa P/F-Y 16 mm² položene u plastičnoj cijevi CSPS25 komplet sa svim potrebnim spajanjima, radom i materijalom uključivo sa vodičima i cijevima te ugradnjom u zid ili beton i prodora kroz zidove </t>
  </si>
  <si>
    <t xml:space="preserve"> - električno spajanje bojlera</t>
  </si>
  <si>
    <t xml:space="preserve"> - električno spajanje rekuperatora</t>
  </si>
  <si>
    <t xml:space="preserve"> - električno spajanje trobrzinskog ventilokonvektora</t>
  </si>
  <si>
    <t xml:space="preserve"> - električno spajanje sobnog temperaturnog kontrolera rekuperatora</t>
  </si>
  <si>
    <t xml:space="preserve"> - električno spajanje sobnog temperaturnog kontrolera grijanja/hlađenja  ventilokonvektora</t>
  </si>
  <si>
    <t>1.2. UKUPNO KABELSKI RAZVOD I PRIBOR</t>
  </si>
  <si>
    <t>1.3. OPĆA I SIGURNOSNA RASVJETA</t>
  </si>
  <si>
    <t xml:space="preserve">  -  strujna šina "FOSNOVA" tip OMNITRACK No 15112 ili jednakovrijedna __________________________ </t>
  </si>
  <si>
    <t xml:space="preserve">  -  napajački komad strujne šine "FOSNOVA" tip OMNITRACK No 25102 ili jednakovrijedna __________________________ </t>
  </si>
  <si>
    <t xml:space="preserve">  -  krajni komad strujne šine "FOSNOVA" tip OMNITRACK No 25505 ili jednakovrijedna __________________________ </t>
  </si>
  <si>
    <t xml:space="preserve">  -  strujni nastavak strujne šine "FOSNOVA" tip OMNITRACK No 25404 ili jednakovrijedna __________________________ </t>
  </si>
  <si>
    <t xml:space="preserve"> - LED rasvjetno tijelo za montažu na četveropolnu strujnu šinu komplet sa adapterom za odabir do tri linije snage 31W  FOSNOVA tip Vision 31 u sivoj boji ili jednakovrijedna __________________________ </t>
  </si>
  <si>
    <t xml:space="preserve"> - Nadgradna direktna svjetiljka sa opalnim polikarbonatnim sjenilom  izrađena od natur eloksiranog aluminijskog profila. Dimenzije: 2265×60×80 mm
Izvor: LED low power 46W/5200 lm
Temperatura boje svjetla (CCT): 3000 K
IP zaštita: 20  INEA tip BOLTY LED No 353-241AP-2265/46W ili jednakovrijedna __________________________ </t>
  </si>
  <si>
    <t xml:space="preserve"> - Nadgradna direktna svjetiljka sa opalnim polikarbonatnim sjenilom  izrađena od natur eloksiranog aluminijskog profila. Dimenzije: 2265×60×80 mm sa DALI touch regulacijom
Izvor: LED high power 70W/8800 lm
Temperatura boje svjetla (CCT): 3000 K
IP zaštita: 20  INEA tip BOLTY LED No 353-241AP-2265/70W ili jednakovrijedna __________________________ </t>
  </si>
  <si>
    <t xml:space="preserve"> - Nadgradna ovjesna direktna svjetiljka sa opalnim polikarbonatnim sjenilom  izrađena od natur eloksiranog aluminijskog profila. Dimenzije: 2827×60×80 mm sa DALI touch regulacijom i dva kompleta sajli za nošenje svjetiljke do 150 cm sa rozetama i napajačkim kabelom do 2m.
Izvor: LED low power 58W/6500 lm
Temperatura boje svjetla (CCT): 3000 K
IP zaštita: 20  INEA tip BOLTY LED No 353-241AP-2827/58W ili jednakovrijedna __________________________ </t>
  </si>
  <si>
    <t xml:space="preserve"> - Nadgradna indirektna svjetiljka sa opalnim polikarbonatnim sjenilom   izrađena od natur eloksiranog aluminijskog profila. Dimenzije: 2827×60×80 mm
Izvor: LED high power 86W/11000 lm
Temperatura boje svjetla (CCT): 3000 K
IP zaštita: 20  INEA tip BOLTY LED No 353-241AP-2827/86W ili jednakovrijedna __________________________ </t>
  </si>
  <si>
    <t xml:space="preserve"> - Nadgradna stropna svjetiljka za direktno svjetlo IP40 773 Comfort T5 1×49W No 141011-00 i temperaturom boje 4000°K izrađena od dekapiranog čelika elektrostatski plastificiranog u bijelu boju sa DARK2 rasterom dimenzije 1530×171×80 mm sa 1 fluo cijevi FL 49W ili jednakovrijedna __________________________ </t>
  </si>
  <si>
    <t xml:space="preserve"> - Nadgradna zidna svjetiljka za direktno svjetlo IP44 INEA tip KSA 1 LED No 252-631AO-1176/33W i temperaturom boje 3000°K dimenzije 1176×46×73 mm sa LED izvorom 33W/4400 lm ili jednakovrijedna __________________________ </t>
  </si>
  <si>
    <t xml:space="preserve"> - LED svjetiljka nadgradna INEA tip BROOK-1 No 355-231AB-300/21W sa LED izvorom 21W, 2300 lm, napon 230V sa elektronskom prigušnicom i opalnom kapom ili jednakovrijedna __________________________  </t>
  </si>
  <si>
    <t xml:space="preserve"> - sigurnosna svjetiljka zidna ugradna IP44 sa 1 LED žaruljom 3,2W za napon 230V i autonomijom 1h u stalnom spoju sa piktogramom izlaz predviđena za spoj na lokalnu bateriju AWEX tip INFINITY B sa okvirom u sivoj boji ili jednakovrijedna __________________________ </t>
  </si>
  <si>
    <t xml:space="preserve"> - sigurnosna svjetiljka zidna ugradna IP44 sa 1 LED žaruljom 3,2W za napon 230V i autonomijom 1h u stalnom spoju sa piktogramom smjerokaz predviđena za spoj na lokalnu bateriju AWEX tip INFINITY B sa okvirom u sivoj boji ili jednakovrijedna __________________________ </t>
  </si>
  <si>
    <t xml:space="preserve"> - sigurnosna svjetiljka zidna ugradna IP44 sa 1 LED žaruljom 3×1W za napon 230V i autonomijom 1h u pripravnom spoju bez piktograma predviđena za spoj na lokalnu bateriju AWEX tip INFINITY B sa okvirom u sivoj boji ili jednakovrijedna __________________________ </t>
  </si>
  <si>
    <t xml:space="preserve"> - sigurnosna svjetiljka stropna nadgradna IP41 sa 1 LED žaruljom 1×3W za napon 230V i autonomijom 1h u pripravnom spoju predviđena za spoj na lokalnu bateriju AWEX tip LOVATO N No LVNO31SEGR sa okvirom u sivoj boji ili jednakovrijedna __________________________ </t>
  </si>
  <si>
    <t>1.3. UKUPNO OPĆA I SIGURNOSNA RASVJETA</t>
  </si>
  <si>
    <t>1.4. PRIPREMNO ZAVRŠNI RADOVI</t>
  </si>
  <si>
    <t xml:space="preserve"> - Isporučiti sav potreban materijal i opremu za spajanje cirkulacione crpke za potrebe ventilokonvektora potkrovlja u kotlovnici. Stavkom je obuhvaćena isporuka i ugradnja u postojeći razvodni ormar kotlovnice osigurač 10A C karakteristike, sklopnik 16A/3P/230V sa bimetalnom zaštitom  0,6-1A, izbornom sklopkom KONČAR GN12-51-U ili jednakovrijedna __________________________  te spajanjem na automatiku. Napojni kabel obuhvaćen posebnom stavkom.  U cijenu uračunati sav potreban rad i spojni i montažni pribor do potpune funkcionalnosti i ucrtavanje izvedenog stanja u postojeću shemu razvodnog ormara kotlovnice.</t>
  </si>
  <si>
    <t xml:space="preserve">kpl </t>
  </si>
  <si>
    <t xml:space="preserve"> - Izrada prodore kroz vatrootporni zid komplet sa zatvaranjem prodora cijevi i kabela do promjera od 50 mm PROMASTOP kitom ili jednakovrijedna __________________________   prema detalju proizvođača. Komplet sa svim potrebnim radom montažnim materijalom. U cijenu uračunati označavanje prodora naljepnicom, izdavanje uvjerenja o izvršenom zapunjavanju sa potrebnim certifikatima te ucrtavanjem točnih pozicija u nacrtima.</t>
  </si>
  <si>
    <t xml:space="preserve"> - Ispitivanje izvedene instalacije ( validacija ) te pribavljanje protokola s rezultatima mjerenja u 3 primjerka koji sadrži:Atest o izvršenom mjerenju otpora izolacije, Atest o izvršenoj kontroli efikasnosti zaštite od ind. napona dodira, Atest o izvršenom mjerenju otpora zašt. uzemljenja, Atest o izvršenom mjerenju jakosti opće i protupanične rasvjete, Atest o izvršenom funkcionalnom ispitivanju elektroinstalacija, upute za korištenje i održavanje ugrađenih sustava i opreme, Ispitni listovi razvodnih ormara, Izjava o funkcionalnom ispitivanju isklopa u nuždi, Izvješće o funkcionalnom ispitivanju protupanične rasvjete, Atest ugrađene opreme i kabela. Komplet sa puštanjem u probni rad</t>
  </si>
  <si>
    <t xml:space="preserve"> - Izraditi projekt izvedenog stanja u tri primjerka na papirnatom mediju I tri primjerka na elektronskom mediju. Svi projekti moraju imati suglasnost projektanta</t>
  </si>
  <si>
    <t>1.4. UKUPNO PRIPREMNO ZAVRŠNI RADOVI</t>
  </si>
  <si>
    <t>REKAPITULACIJA NISKONAPONSKE ELEKTROTEHNIČKE INSTALACIJE</t>
  </si>
  <si>
    <t>SVEUKUPNO NISKONAPONSKE ELEKTROTEHNIČKE INSTALACIJE</t>
  </si>
  <si>
    <t>E2. INSTALACIJE ELEKTRONIČKE KOMUNIKACIJSKE MREŽE</t>
  </si>
  <si>
    <t xml:space="preserve"> -  nadžbukni zidni metalni PATCH ormarić 12U nivoa zaštite IP20 komplet sa vratima i svom opremom dimenzije 600×600×625 mm kao LEGRAND tip LINKEO No 046247 ili jednakovrijedan __________________________ </t>
  </si>
  <si>
    <t xml:space="preserve"> -  panel ventilator jednostruki sa termostatom ugrađenim u ormar 046270 ili jednakovrijedan __________________________ </t>
  </si>
  <si>
    <t xml:space="preserve"> -  nosač modularnog 24 portnog PATCH panela LEGRAND tip EIA 568B komplet sa F/UTP konektorima Cat6 No 033562 ili jednakovrijedan __________________________ </t>
  </si>
  <si>
    <t xml:space="preserve"> -  prazni panel jednostruki za prolaz kabela LEGRAND tip 1U3 No 646520 ili jednakovrijedan __________________________ </t>
  </si>
  <si>
    <t xml:space="preserve"> -  ladica LEGRAND 646502 ili jednakovrijedna __________________________ </t>
  </si>
  <si>
    <t xml:space="preserve"> -  napajački modul sa 8 priključnica LEGRAND No 646556 ili jednakovrijedan __________________________ </t>
  </si>
  <si>
    <t xml:space="preserve"> -  DATA PATCHCORD FTP C6e dužine 1 m LEGRAND tip S/FTP No 0517 81 ili jednakovrijedan __________________________ </t>
  </si>
  <si>
    <t xml:space="preserve"> -  CSPS 25 ( Elektrokontakt ) ili jednakovrijedna __________________________   </t>
  </si>
  <si>
    <t xml:space="preserve"> -  CSPS 39 ( Elektrokontakt ) ili jednakovrijedna __________________________    </t>
  </si>
  <si>
    <t xml:space="preserve"> - dvostruka priključnica RJ45/FTP/C6 za zidnu podžbuknu montažu "LEGRAND"  MOSAIC  2×No 765 62 u kutiji  BATIBOX 800 51 sa nosačem 802 51 i okvirom 788 02 ili jednakovrijedna __________________________  </t>
  </si>
  <si>
    <t xml:space="preserve"> - četverostruka priključnica strukturno kablirane mreže 4× RJ45/FTP/C6 za podžbuknu montažu  "LEGRAND"  MOSAIC  4×No 765 62   u kutiji  BATIBOX 800 42 sa nosačem 802 52 i okvirom 788 14 ili jednakovrijedna __________________________  </t>
  </si>
  <si>
    <t xml:space="preserve"> - TV/R utičnica - muška/ženska za zidnu podžbuknu montažu "LEGRAND"  MOSAIC  No 787 83 u kutiji  BATIBOX 800 51 sa nosačem 802 51 i okvirom 788 02 ili jednakovrijedna __________________________  </t>
  </si>
  <si>
    <r>
      <t xml:space="preserve">  - HDMI kabel </t>
    </r>
    <r>
      <rPr>
        <sz val="10"/>
        <color indexed="8"/>
        <rFont val="Arial"/>
        <family val="2"/>
      </rPr>
      <t xml:space="preserve">dužine 20 m LEGRAND No 0 327 80 ili jednakovrijedan __________________________ </t>
    </r>
  </si>
  <si>
    <r>
      <t xml:space="preserve">  - VGA kabel </t>
    </r>
    <r>
      <rPr>
        <sz val="10"/>
        <color indexed="8"/>
        <rFont val="Arial"/>
        <family val="2"/>
      </rPr>
      <t xml:space="preserve">dužine 20 m LEGRAND No 0 327 80 ili jednakovrijedan __________________________ </t>
    </r>
  </si>
  <si>
    <r>
      <t xml:space="preserve">  - koaksijalni kabel 75</t>
    </r>
    <r>
      <rPr>
        <sz val="10"/>
        <color indexed="8"/>
        <rFont val="Symbol"/>
        <family val="1"/>
      </rPr>
      <t>W</t>
    </r>
    <r>
      <rPr>
        <sz val="10"/>
        <color indexed="8"/>
        <rFont val="Arial"/>
        <family val="2"/>
      </rPr>
      <t xml:space="preserve"> tip RG 59B/U</t>
    </r>
  </si>
  <si>
    <t xml:space="preserve">  - F/UTP 4×2×0.5 mm kategorije 6 tipa LZSH ili jednakovrijedan __________________________ </t>
  </si>
  <si>
    <t>Spajanje opreme EKM instalacije komplet sa označavanjem kabela natpisnim pločicama ili MEMOCAB sustavima za označavanje kabela.</t>
  </si>
  <si>
    <t xml:space="preserve"> - Spajanje nove antenske instalacije na postojeću antensku instalaciju. Komplet sa puštanjem u probni rad mjerenjem signala na dvije priključnice.</t>
  </si>
  <si>
    <t xml:space="preserve"> - Spajanje nove DATA instalacije na switch . Komplet sa puštanjem u probni rad i preprogramiranjem računala prema zahtjevima korisnika.</t>
  </si>
  <si>
    <t xml:space="preserve"> - Ispitivanje izvedene instalacije ( validacija ) te pribavljanje protokola s rezultatima mjerenja u 2 primjerka prema pravilniku o EKM instalacijama. Komplet sa puštanjem u probni rad</t>
  </si>
  <si>
    <t>2</t>
  </si>
  <si>
    <t>UKUPNO ELEKTRONIČKA KOMUNIKACIJSKA MREŽA</t>
  </si>
  <si>
    <t>E3. ELEKTRIČNA INSTALACIJA ZAŠTITE OD MUNJE</t>
  </si>
  <si>
    <t xml:space="preserve"> - krovni vod od bakrene žice promjera 8 mm montiran na zid ili krov</t>
  </si>
  <si>
    <t xml:space="preserve"> - križna spojnica 58×58mm za bakrenu žicu</t>
  </si>
  <si>
    <t xml:space="preserve"> - križna spojnica 58×58mm za bakrenu žicu-pocinčanu traku</t>
  </si>
  <si>
    <t xml:space="preserve"> - rastezni element od bakrene žice promjera 8 mm </t>
  </si>
  <si>
    <t xml:space="preserve"> - krovni nosač bakrene žice za BIBER crijep</t>
  </si>
  <si>
    <t xml:space="preserve"> - zidni nosač bakrene žice sa vijkom i tiplom za ugradnju</t>
  </si>
  <si>
    <t xml:space="preserve"> - spojevi bakrena žica-oluk komplet sa spojnicom</t>
  </si>
  <si>
    <t xml:space="preserve"> - Demontaža postojeće instalacije zaštite od munje sastavljene od bakrene žice ( krovni vodovi, odvodi po pročelju i mjerni spojevi od križnih spojnica.</t>
  </si>
  <si>
    <t>h</t>
  </si>
  <si>
    <t xml:space="preserve"> - Izrada različitih spojeva trake sa metalnim masama (limeni opšavi, metalna konstrukcija vrata, prozora i sl.) odgovarajućim spojnicama odnosno vijcima. Spojni pribor mora biti pocinčan i odgovarati Hrvatskim normama ovisno o tipu spoja.</t>
  </si>
  <si>
    <t xml:space="preserve"> - Vizuelan pregled izvedene instalacije te izdavanje zapisnika o istom.</t>
  </si>
  <si>
    <t xml:space="preserve"> - Mjerenje otpora uzemljenja, električke vodljive povezanosti krovnih ploha i sl. te izdavanjem protokola s rezultatima mjerenja prema novim normama.</t>
  </si>
  <si>
    <t xml:space="preserve"> - Sitni spojni materijal i pribor</t>
  </si>
  <si>
    <t xml:space="preserve"> - Izraditi projekt izvedenog stanja ( REVIZIONA KNJIGA ) u tri primjerka na papirnatom mediju I jedan primjerak na elektronskom mediju. Svi projekti moraju imati suglasnost projektanta</t>
  </si>
  <si>
    <t>3</t>
  </si>
  <si>
    <t>SVEUKUPNO INSTALACIJA ZAŠTITE OD MUNJE:</t>
  </si>
  <si>
    <t>REKAPITULACIJA ELEKTROTEHNIČKE INSTALACIJE</t>
  </si>
  <si>
    <t>1. SVEUKUPNO NISKONAPONSKE ELEKTROTEHNIČKE INSTALACIJE</t>
  </si>
  <si>
    <t>2. UKUPNO ELEKTRONIČKA KOMUNIKACIJSKA MREŽA</t>
  </si>
  <si>
    <t>3. UKUPNO INSTALACIJA ZAŠTITE OD MUNJE</t>
  </si>
  <si>
    <t>Zagreb, veljača 2016. godine</t>
  </si>
  <si>
    <t xml:space="preserve">PROJEKTANT:  </t>
  </si>
  <si>
    <t>Ovlašteni inženjer</t>
  </si>
  <si>
    <t xml:space="preserve">Ivan Đurđević dipl.ing.el. </t>
  </si>
  <si>
    <t>1. UVODNE NAPOMENE</t>
  </si>
  <si>
    <t>Sve radove potrebno je izvesti prema opisima iz troškovnika i u svemu prema projektima, tehničkom opisu, proračunima, shemama, detaljima i svim važećim tehničkim propisima, hrvatskim normama, odredbama Zakona o gradnji kao i uputama proizvođača materijala i opreme te pravilima elektro struke.</t>
  </si>
  <si>
    <t>Kod pripreme ponude, ponuditelju se uvjetuje provjeriti rokove dobave materijala i opreme, rokove i način plaćanja da bi izvršio ugovoreni rok bez kašnjenja i bez prava na alternative, a uzrokovano rokovima isporuke ili nestašicom materijala. Izvođač radova dužan je po završetku radova dostaviti investitoru upute za rukovanje instalacijama i uređajima na hrvatskom jeziku.</t>
  </si>
  <si>
    <t>Prije početka izvođenja radova, izvođač je dužan izvršiti pregled objekta i o eventualnim odstupanjima projekta od stvarnog stanja pismeno upozoriti investitora.</t>
  </si>
  <si>
    <t>Izvođač radova se mora upoznati s projektnom dokumentacijom prije početka izvođenja radova. Ako uoči nedostatke, treba odmah s uočenim nedostacima upoznati investitora (nadzornog inženjera) i projektanta.</t>
  </si>
  <si>
    <t>Prije početka radova treba odrediti točnu trasu kabela, a tek onda početi s polaganjem vodova i izvođenjem instalacija. Kod toga treba paziti na propisani razmak u odnosu na druge instalacije.</t>
  </si>
  <si>
    <t xml:space="preserve">Mijenjanje projekta od strane izvođača bez pismenih odobrenja investitora (nadzornog inženjera) i projektanta nije dozvoljeno.  </t>
  </si>
  <si>
    <t>Izvođač treba tijekom izvođenja radova na objektu voditi građevinski dnevnik u koji upisuje početak izvođenja radova na objektu, svakodnevno upisuje broj ljudi na radu i poslove koje su obavili, a po potrebi i ostale stavke (vremenski uvjeti, temperatura). U knjigu nadzorni inženjer i investitor upisuju primjedbe na izvedene radove i eventualne promjene prema projektu.</t>
  </si>
  <si>
    <t>Radi normalnog odvijanja radova izvoditelj je dužan izvesti sve građevinske predradnje, osigurati prostoriju za smještaj materijala i alata.</t>
  </si>
  <si>
    <t>Izvođač za svoje radove daje garanciju. Garantni rok počinje teći od dana tehničkog prijema instalacije, odnosno od dana predaje instalacije na upotrebu investitoru. Izvođač je dužan otkloniti sve nedostatke u garantnom roku. Ako se izvođač ne odazove na poziv investitora da otkloni nedostatke, investitor će iste otkloniti po trećem licu na teret izvođača.</t>
  </si>
  <si>
    <t>Sav korišteni materijal kod izvođenja instalacija mora odgovarati postojećim propisima i normama, kao i popisu u troškovniku. Radove treba izvesti točno po nacrtu i opisu, a po uputama projektanta i nadzornog inženjera. Radove izvesti stručno i solidno.</t>
  </si>
  <si>
    <t>Investitor je dužan da tijekom čitave izgradnje objekta osigura stručni nadzor nad izvođenjem radova.</t>
  </si>
  <si>
    <t>13.</t>
  </si>
  <si>
    <t>Tijekom izvođenja radova izvođač je dužan da sva nastala odstupanja trasa od onih predviđenih projektom unese u projekt, a po završetku radova treba predati investitoru projekt stvarno izvedenog stanja.</t>
  </si>
  <si>
    <t>14.</t>
  </si>
  <si>
    <t>Puštanje instalacije u eksploataciju dozvoljeno je tek nakon obavljenog tehničkog pregleda i dobivanja uporabne dozvole ako se obavlja tehnički pregled. Ako se tehnički pregled ne obavlja puštanje instalacije u pogon je dozvoljeno nakon obavljenog internog tehničkog pregleda ovlaštenih osoba investitora.</t>
  </si>
  <si>
    <t>15.</t>
  </si>
  <si>
    <t>Ako troškovnikom i tehničkim opisom nije drugačije navedeno, narudžba materijala obuhvaća isporuku pripadajućeg materijala i proizvoda uključujući istovar, skladištenje i otpremu do mjesta ugradnje.</t>
  </si>
  <si>
    <t>16.</t>
  </si>
  <si>
    <t>Za sav ugrađeni materijal i proizvode treba osigurati i priložiti izjave o svojstvima ( izjave o sukladnosti do donošenja pravilnika ), dokaze o ispravnosti i kvaliteti, od ovlaštene organizacije. Ako nije u tekstu od strane investitora drugačije napisano, ponuđač se obvezuje za ponuđene proizvode, kod predaje ponude, dokazati kvalitet proizvoda i priložiti izjave o svojstvima. To naročito važi za proizvode kojima se kvaliteta (vrijednost) ne vidi na temelju tehničkih podataka.</t>
  </si>
  <si>
    <t>17.</t>
  </si>
  <si>
    <t>Naročitu pažnju, kod pakiranja, transporta i skladištenja na gradilištu, treba posvetiti kod:</t>
  </si>
  <si>
    <t>- razdjelnika
- uključnih uređaja 
- rasvjetnih tijela ili drugih osjetljivih dijelova uređaja.</t>
  </si>
  <si>
    <t>Zagađeni ili oštećeni dijelovi uređaja neće se preuzeti.</t>
  </si>
  <si>
    <t>18.</t>
  </si>
  <si>
    <t>Ponuđač treba, prije davanja ponude, pogledati gradilište, pogledati sve mogućnosti prilaza i mogućnosti dostave.</t>
  </si>
  <si>
    <t>19.</t>
  </si>
  <si>
    <t>Nadzorni inženjer mora imati uvid u terminski plan te se mora odazvati na svaki poziv. Za svako neopravdano produženje termina koje utvrdi nadzorni inženjer bit će u ugovoru određena kazna.</t>
  </si>
  <si>
    <t>20.</t>
  </si>
  <si>
    <t>Ako drugačije nije dogovoreno, izvođač treba, bez posebnih zahtjeva, čistiti redovno svoje radno mjesto. Izvođač mora u toku gradnje iz gradilišta odvesti svu građevinsku šutu, sav otpadni materijal i nepotrebne uređaje.</t>
  </si>
  <si>
    <t>21.</t>
  </si>
  <si>
    <t>Pri izvođenju radova izvođač je dužan voditi računa o već izvedenim radovima na objektu. Ako bi se izvedeni radovi pri montaži električnih instalacija nepotrebno i uslijed nemarnosti i nestručnosti oštetili, troškove štete snosit će izvođač instalacija.</t>
  </si>
  <si>
    <t>22.</t>
  </si>
  <si>
    <t>Rušenje i siječenje čeličnih armirano betonskih greda i stupova ne smije se vršiti bez znanja i odobrenja nadzornog inženjera za ove radove.</t>
  </si>
  <si>
    <t>23.</t>
  </si>
  <si>
    <t>Svaki izvođač ima pravo izbora kome će dati ispitati kvalitetu i funkcionalnost, no to svakako mora biti ovlaštena organizacija. Troškove ispitivanja snosi izvođač elektroradova.</t>
  </si>
  <si>
    <t>24.</t>
  </si>
  <si>
    <t>Bez obzira na eventualnu nepotpunost ili tiskarsku grešku u opisu troškovnika, projekta, za Izvoditelja je uvjet završiti posao do potpune gotovosti (uporabe) bez dodatne naknade.</t>
  </si>
  <si>
    <t>Ugovorene cijene su prodajne cijene Izvoditelja i one obuhvaćaju sav potrebiti rad i materijal za izradu kompletne pozicije troškovnika, sve potrebite prijevoze i prenose, uskladištenja, skele i unutarnje komunikacije na gradilištu te faktore radne snage i poslovanja tvrtke izvoditelja. Gotovost svake stavke je do njezine pune funkcije primljene od investitora.</t>
  </si>
  <si>
    <t>26.</t>
  </si>
  <si>
    <t>Za sve stavke ponudbenog troškovnika, ukoliko ima nejasnoća, Izvoditelj će iste pojasniti s Projektantom prije ulaska u posao, jer se nakon početka radova neće tolerirati nikakve primjedbe na nepotpunost opisa stavaka ili tehničkog opisa.</t>
  </si>
  <si>
    <t>27.</t>
  </si>
  <si>
    <t>Projektant garantira za ispravan rad instalacija samo uz uvjet da su izvedene točno prema projektu bez ikakvog odstupanja od istoga, kao i uz uvjet da su pri izradi instalacija upotrebljeni samo prvorazredni materijali predviđeni ovim projektom. Ukoliko bi bilo koji element bio zamijenjen nekim drugim tipom bez prethodne suglasnosti Projektanta, Projektant ne snosi nikakvu odgovornost za neispravan rad instalacija, već ista automatski prelazi na Izvoditelja.</t>
  </si>
  <si>
    <t>28.</t>
  </si>
  <si>
    <t>Nabava, razvrstavanje, sortiranje te predaja Investitoru na uporabu IZJAVA O SVOJSTVIMA, CERTIFIKATA, ATESTA I GARANCIJA sveukupnog UGRAĐENOG MATERIJALA i OPREME na građevini, ispitivanja funkcije moraju odgovarati odredbama: Zakona o prostornom uređenju i gradnji, Zakona o zaštiti na radu, Zakona od požara, a ti troškovi su sadržani u pojedinim stavkama troškovnika (treba ih uračunati).</t>
  </si>
  <si>
    <t>29.</t>
  </si>
  <si>
    <t>U slučaju da Izvoditelj radova izvede neke radove čiji bi kvalitet bio u suprotnosti s predviđenom kvalitetom i opisom, dužan je o svom trošku iste srušiti i ukloniti te ponovo izvesti onako kako je to postavljeno projektom.</t>
  </si>
  <si>
    <t>30.</t>
  </si>
  <si>
    <t>Ako se ukaže potreba izvedbe radova koji nisu predviđeni troškovnikom, Izvoditelj radova mora prethodno za izvedbu istih dobiti odobrenje od nadzornog inženjera i projektanta te sa istim utvrditi cijenu izvedbe, sastaviti ponudu i radove ugovoriti s Investitorom.</t>
  </si>
  <si>
    <t>31.</t>
  </si>
  <si>
    <t>Sve stavke moraju se količinski kontrolirati prije narudžbe.</t>
  </si>
  <si>
    <t>32.</t>
  </si>
  <si>
    <t xml:space="preserve">Prije narudžbe elektrotehničke opreme  (sklopke, priključnice, svjetiljke) obvezno uzorak predočiti projektantu i investitoru na ovjeru. </t>
  </si>
  <si>
    <t>33.</t>
  </si>
  <si>
    <t>Izvoditelj elektrotehničkih radova obvezan je na kontinuiranu koordinaciju sa svim izvoditeljima na građevini, a naročito sa izvoditeljem strojarskih instalacija i instalacija vode i kanalizacije, a sve glede određivanja stvarne pozicije priključaka i njihove stvarne električne snage i vrste električnog priključka</t>
  </si>
  <si>
    <t xml:space="preserve">34. </t>
  </si>
  <si>
    <t>U radove za izradu predmetnih električnih instalacija, dakle za montažu razvodnih ormara, polaganje vodova i pripadajućeg instalacionog materijala, rasvjetnih tijela, opreme i uređaja moraju biti uračunati svi potrebni radovi. Troškovima obuhvatiti sve potrebne pripremno završne radove ( izrada skela, obilježavanje trasa, dubljenje zidova za polaganje kabela i plastičnih cijevi, zatvaranje otvora u zidu žbukom i gletanjem, bušenje prodora kroz zidove, čiščenje otpada nakon završenih radova, potrebne kontrole ispitivanja i drugo). U izradi razvodnih ormara uračunati su sitni i spojni materijal bravice, zaštitne maske i izolacijske ploče, natpisi strujnih krugova, oznake karakterističnih vrijednosti pojedinih elemenata, postavljanje oznaka na kućišta (opasnost od električnog udara zaštitne mjere, obilježavanje ) te postavljanje tropolne sheme izvedenog stanja. Svaki kabel koji ulazi u razvodni ormar i izlazi iz ormara potrebno je označiti plastificiranom natpisnom pločicom sa oznakom ulaza ili izlaza, tipa kabela i nazivom strujnog kruga na koji se spaja kabel. Naročitu pažnju potrebno je posvetiti povezivanju metalnih masa u jednu galvansku i uzemljenu cjelinu.</t>
  </si>
  <si>
    <t>35.</t>
  </si>
  <si>
    <t xml:space="preserve">Ako se u specifikaciji u troškovnicima, tlocrtima ili jednopolnim shemama kod opisa ugrađenog materijala ili opreme traže ili navode određeni zaštitni znak, ime, patent, oblik i izgled, veličina, tip određena podrijetla ili proizvođač, ponuditelji moraju ponuditi sukladno traženom ili jednakovrijednom. Za sve tipove/modele ponuđenih uređaja i opreme koji su drugog proizvođača od onog navedenog u troškovnicima, ponuditelj je u ponudi dužan priložiti izvod iz kataloga sa tehničkim podacima na hrvatskom jeziku, web link na internetu i pripadajuće izjave o svojstvima. Ukoliko se nudi jednakovrijedan proizvod na liniju je potrebno upisati ime proizvođača i tip proizvoda te serijski broj istog. Kod izbora jednakovrijednih proizvoda potrebno je minimalno zadovoljiti tražene podatke za tehničke karakteristike uključivo dimenzije jednakovrijedne opreme. Nije dozvoljeno nuditi jedakovrijedan proizvod čiji su tehnički podaci slabiji za 3% uključivo i dimenzije proizvoda. Oblikovno jednakovrijedan proizvod mora zadovoljiti projektirani geometrijski oblik. Dozvoljeno je nuditi jedanovrijedan proizvod čije su tehničke karakteristike bolje od projektiranog osim dimenzija i geometrijskog oblika. </t>
  </si>
  <si>
    <t>36.</t>
  </si>
  <si>
    <t>Kod popunjavanja troškovnika potrebno je popuniti sve elemente troškovnika koji imaju jediničnu količinu.</t>
  </si>
  <si>
    <t>INVESTITOR:</t>
  </si>
  <si>
    <t>FRANJEVAČKI SAMOSTAN</t>
  </si>
  <si>
    <t>Samostanska 5, Vukovar</t>
  </si>
  <si>
    <t>GRAĐEVINA:</t>
  </si>
  <si>
    <t>FRANJEVAČKI SAMOSTAN U VUKOVARU</t>
  </si>
  <si>
    <t>REKONSTRUKCIJA DIJELA POTKROVLJA</t>
  </si>
  <si>
    <t>ZAJEDNIČKA OZNAKA PROJEKTA:</t>
  </si>
  <si>
    <t>SK295/16</t>
  </si>
  <si>
    <t>BROJ PROJEKTA:</t>
  </si>
  <si>
    <t>09-2016-GlP</t>
  </si>
  <si>
    <t>LOKACIJA:</t>
  </si>
  <si>
    <t>VUKOVAR, k.č. 1985 k.o. Vukovar</t>
  </si>
  <si>
    <t>FAZA PROJEKTA:</t>
  </si>
  <si>
    <t>GLAVNI PROJEKT</t>
  </si>
  <si>
    <t>SPECIFIKACIJA OPREME, MATERIJALA I RADOVA</t>
  </si>
  <si>
    <t>Projektant:</t>
  </si>
  <si>
    <t>Vanja Glavan, dipl.ing.stroj.</t>
  </si>
  <si>
    <t>OPĆE NAPOMENE UZ SPECIFIKACIJE STROJARSKIH INSTALACIJA</t>
  </si>
  <si>
    <t>U jediničnim cijenama svih navedenih stavki specifikacija, prilikom izrade ponude (nuđenje</t>
  </si>
  <si>
    <t>izvedbe instalacija) moraju biti sadržani i obuhvaćeni ukupni troškovi opreme i uređaja, ukupni</t>
  </si>
  <si>
    <t>troškovi materijala i rada za potpuno dovršenje cjelokupnog posla uključujući:</t>
  </si>
  <si>
    <t>- sve potrebne prateće građevinske i (sva “štemanja”, prodori za cjevnu</t>
  </si>
  <si>
    <t>instalaciju, instalaciju klimatizacije, uključivo s završnom građevinskom</t>
  </si>
  <si>
    <t>obradom i sl.) elektroinstalaterske radove (spajanje uređaja na</t>
  </si>
  <si>
    <t>izvedene elektroinstalacije i sl.),</t>
  </si>
  <si>
    <t>- izradu potrebne prateće radioničke dokumentacije,</t>
  </si>
  <si>
    <t>- prateća ispitivanja (tlačne, funkcionalne probe i sl.) s izradom</t>
  </si>
  <si>
    <t>- pismenog izvješća,</t>
  </si>
  <si>
    <t>- puštanje u probni pogon,</t>
  </si>
  <si>
    <t>- podešavanje radnih parametara,</t>
  </si>
  <si>
    <t>- puštanje u funkcijski-trajni rad,</t>
  </si>
  <si>
    <t>- izradu primopredajne dokumentacije,</t>
  </si>
  <si>
    <t>- izradu projekta izvedenog stanja,</t>
  </si>
  <si>
    <t>kao i ostale radove koji nisu posebno iskazani specifikacijama, a potrebni su za potpunu i</t>
  </si>
  <si>
    <t>urednu izvedbu projektiranih instalacija, njihovu funkcionalnost, pogonsku gotovost i primopredaju</t>
  </si>
  <si>
    <t>korisniku kao npr. uputstva za rukovanje i održavanje, izradu natpisnih ploèica i oznaka, pribavljanje</t>
  </si>
  <si>
    <t>potrebne dokumentacije za uporabnu dozvolu i sl.</t>
  </si>
  <si>
    <t>Ponuditelji su obvezni prije podnošenja ponude temeljito pregledati projektnu dokumentaciju te</t>
  </si>
  <si>
    <t>procjeniti relevantne činjenice koje utječu na cijenu, kvalitetu i rok završetka radova,</t>
  </si>
  <si>
    <t>budući se naknadni prigovori i zahtjevi za povećanje cijene radi nepoznavanja ili</t>
  </si>
  <si>
    <t>nedovoljnog poznavanja građevine i projektne dokumentacije neće razmatrati.</t>
  </si>
  <si>
    <t>Prateća čišćenja prostora tijekom izvedbe radova, kao i obuka osoblja korisnika u rukovanju</t>
  </si>
  <si>
    <t>instalacijom do konačne - službene primopredaje investitoru odnosno krajnjem korisniku, moraju biti</t>
  </si>
  <si>
    <t>uključena u ponudbenu cijenu.</t>
  </si>
  <si>
    <t>U troškovima opreme i uređaja, podrazumijeva se njihova nabavna cijena (uključivo s</t>
  </si>
  <si>
    <t>carinom i porezima), transpotrni troškovi, svi potrebni prijenosi, utovari i istovari, uskladištenje i</t>
  </si>
  <si>
    <t>čuvanje, sve fco. montirano, prema projektnoj dokumentaciji, odnosno u skladu s predmetnim</t>
  </si>
  <si>
    <t>općim napomenama.</t>
  </si>
  <si>
    <t>U troškovima materijala, podrazumijeva se nabavna cijena kako primarnog, tako i</t>
  </si>
  <si>
    <t>kompletnog pomoćnog spojnog - potrošnog materijala, uključivo sa svim potrebnim prijenosima,</t>
  </si>
  <si>
    <t>utovarima i istovarima, uskladištenjem i čuvanjem.</t>
  </si>
  <si>
    <t>Za sve izvedene radove, ugrađene materijale i opremu, potrebno je u skladu s propisima</t>
  </si>
  <si>
    <t>ishodovati dokaze o kakvoći (atestna dokumentacija i sl.), koji se bez posebne naknade daju na</t>
  </si>
  <si>
    <t>uvid nadzornom inženjeru, a prilikom primopredaje građevine uruèuju investitoru, odnosno krajnjem</t>
  </si>
  <si>
    <t>korisniku.</t>
  </si>
  <si>
    <t>U ponudbenim cjenama mora biti obuhvaćen sav rad, glavni i pomoćni, kao i prateći</t>
  </si>
  <si>
    <t>građevinski radovi na izvedbi prodora te završne obrade istih, uporaba lakih pokretnih skela, sva</t>
  </si>
  <si>
    <t>potrebna podupiranja, sav unutrašnji transport te potrebna zaštita izvedenih radova.</t>
  </si>
  <si>
    <t>U jediničnim cijenama mora biti sadržani:</t>
  </si>
  <si>
    <t>potreban “faktor” za pokriće radne snage,</t>
  </si>
  <si>
    <t>potreban “faktor” za pokriće organizacije gradilišta,</t>
  </si>
  <si>
    <t>potreban “faktor” za pokriće režije,</t>
  </si>
  <si>
    <t>svi ostali troškovi koji se uobičajeno pokrivaju kroz “faktor”.</t>
  </si>
  <si>
    <t>Prije početka izvedbe izvoditelj radova dužan je u skladu s važećim propisima osigurati</t>
  </si>
  <si>
    <t>gradilište.</t>
  </si>
  <si>
    <t>Za eventualne štete uzrokovane neodgovornim ili nestručnim radom odgovara izvoditelj</t>
  </si>
  <si>
    <t>radova, te ih je obvezan nadoknaditi investitoru.</t>
  </si>
  <si>
    <t>Pri izvedbi instalacije obavezno je poštivati:</t>
  </si>
  <si>
    <t>HRN norme, DIN norme, VDI norme,</t>
  </si>
  <si>
    <t>dok je za izvedbu ventilacijskih sustava obavezna primjena SMACNA (Sheet metal and</t>
  </si>
  <si>
    <t>airconditioning contractors national association) tehničkih rješenja.</t>
  </si>
  <si>
    <t>R.br.</t>
  </si>
  <si>
    <t>Jedinica</t>
  </si>
  <si>
    <t>Jed.cijena</t>
  </si>
  <si>
    <t>Ukupno</t>
  </si>
  <si>
    <t>A.</t>
  </si>
  <si>
    <t>INSTALACIJA DIZALICE TOPLINE</t>
  </si>
  <si>
    <t>Zatvaranje postojeće instalacije grijanja u postojećoj toplovodnoj kotlovnici i pražnjenje dijela instalacije.</t>
  </si>
  <si>
    <t>Izrada priključka na postojećem razdjelniku i sabirniku u postojećoj kotlovnici. Skidanje dijela toplinske izolacije na postojećim kolektorima. Ponovno vraćanje izolacije nakon izrade priključka.</t>
  </si>
  <si>
    <t>NO50</t>
  </si>
  <si>
    <t>Dobava i ugradba dizalice topline zrak-voda, s rashladnim medijem R410A, s jednim scroll kompresorom i zrakom hlađenim kondenzatorom s aksijalnim ventilatorima, predviđena za ugradnju u vanjskom prostoru.</t>
  </si>
  <si>
    <t>Uređaj je opremljen hidrauličkim modulom u kojem su ugrađeni inercijalni spremnik vode, ekspanzijska posuda, cirkulacijska crpka i sustav za nadopunjavanje.</t>
  </si>
  <si>
    <t>Regulacija rada omogućena je ugrađenim mikroprocesorskim regulatorom. Uz uređaj se isporučuje daljinska komanda.</t>
  </si>
  <si>
    <t>Proizvod : CARRIER, EU</t>
  </si>
  <si>
    <t>Tip : Aquasnap RQ30-021 CF---A</t>
  </si>
  <si>
    <t>ili jednakovrijedan__________________</t>
  </si>
  <si>
    <t>kriteriji za ocjenu jednakovrijednosti:</t>
  </si>
  <si>
    <t>Qgr=21,6 kW (tw=45/40°C, tzr=7°C)</t>
  </si>
  <si>
    <t>Qhl=20,2 kW (tw=7/12°C, tzr=35°C)</t>
  </si>
  <si>
    <t>Nel=9,4 kW (400V-3ph-50Hz)</t>
  </si>
  <si>
    <t>I=12,0 A</t>
  </si>
  <si>
    <t>V=7.120 m3/h, Lw=74 dB(A)</t>
  </si>
  <si>
    <t>DxŠxV=602x220x540 mm</t>
  </si>
  <si>
    <t>G=223 kg</t>
  </si>
  <si>
    <t>Puštanje u pogon od strane ovlaštenog servisera.</t>
  </si>
  <si>
    <t>Dobava i ugradba cirkulacijske crpke komplet s holenderima, brtvenim, spojnim i pričvrsnim materijalom.</t>
  </si>
  <si>
    <t>Proizvod : GRUNDFOS, Danska</t>
  </si>
  <si>
    <t>Tip : MAGNA 3 25-80</t>
  </si>
  <si>
    <t>V=2.300 l/h</t>
  </si>
  <si>
    <t>H=15-58 kPa</t>
  </si>
  <si>
    <t>Nel=9-124 W (230V-1ph-50Hz)</t>
  </si>
  <si>
    <t>I=0,09-1,02 A</t>
  </si>
  <si>
    <t>Dobava i ugradba zapornog ventila NP6, komplet sa brtvenim, spojnim i pričvrsnim materijalom.</t>
  </si>
  <si>
    <t>Dobava i ugradba nepovratnog ventila NP6, komplet sa brtvenim, spojnim i pričvrsnim materijalom.</t>
  </si>
  <si>
    <t>Dobava i ugradba termometra 0-100°C.</t>
  </si>
  <si>
    <t>- okrugli</t>
  </si>
  <si>
    <t>Dobava i ugradba bakrene cijevi u šipki, uključivo fazonski komadi (koljena, redukcije, T-komadi, izmični lukovi...). Stavka uključuje sav spojni, brtveni i ovjesni materijal.</t>
  </si>
  <si>
    <t>Cu 54x2,0</t>
  </si>
  <si>
    <t>m'</t>
  </si>
  <si>
    <t>Izoliranje cjevovoda toplinskom izolacijom s parnom branom, komplet s ljepilom, samoljepljivim trakama i izolirajućim trakama za zaštitu spojeva.</t>
  </si>
  <si>
    <t>Klasa zapaljivosti: B1 prema DIN 4102-1</t>
  </si>
  <si>
    <r>
      <t xml:space="preserve">Toplinska vodljivost: λ </t>
    </r>
    <r>
      <rPr>
        <sz val="10"/>
        <rFont val="Symbol"/>
        <family val="1"/>
      </rPr>
      <t xml:space="preserve">£ </t>
    </r>
    <r>
      <rPr>
        <sz val="10"/>
        <rFont val="Arial"/>
        <family val="2"/>
      </rPr>
      <t>0,035 W/mK kod 0°C</t>
    </r>
  </si>
  <si>
    <t>Debljina: d=19 mm</t>
  </si>
  <si>
    <t>Proizvod : ARMACELL, Švicarska</t>
  </si>
  <si>
    <t>Tip : Armaflex AC - AC-19X054</t>
  </si>
  <si>
    <t>Ovijanje izoliranog cijevnog razvoda u aluminijski lim (vanjski cjevovod). Stavka uključuje sav pričvrsni, spojni i montažni materijal.</t>
  </si>
  <si>
    <r>
      <t>m</t>
    </r>
    <r>
      <rPr>
        <vertAlign val="superscript"/>
        <sz val="10"/>
        <rFont val="Arial"/>
        <family val="2"/>
      </rPr>
      <t>2</t>
    </r>
  </si>
  <si>
    <t>Sitni potrošni materijal u potrebnoj količini i kvaliteti kao brtve, klingerit, kudjelja, firnis, vijci i matice, žica za autogeno zavarivanje, kisik, disulpin te materijal koji nije specificiran.</t>
  </si>
  <si>
    <t>UKUPNO INSTALACIJA DIZALICE TOPLINE</t>
  </si>
  <si>
    <t>B.</t>
  </si>
  <si>
    <t>INSTALACIJA VENTILATORSKIH KONVEKTORA</t>
  </si>
  <si>
    <t>Dobava i ugradba ventilatorskog konvektora, za dvocijevni sustav, bez maske, za vertikalnu ugradnju na nogicama, komplet s ugrađenim termostatom za regulaciju na strani vode i troputnim regulacijskim ventilom.</t>
  </si>
  <si>
    <t>Stavka uključuje sav spojni, brtveni i pričvrsni materijal.</t>
  </si>
  <si>
    <t>Tip : Idrofan 42N_S 15</t>
  </si>
  <si>
    <t>Qgr=1.140 W (tw=50°C, tzr=20°C)</t>
  </si>
  <si>
    <t>Qhl=830 W (tw=7/12°C, tzr=27°C)</t>
  </si>
  <si>
    <t>Nel=16 W (230V-1ph-50Hz), I=0,08 A</t>
  </si>
  <si>
    <t>V=125 m3/h, Lp=19 dB(A)</t>
  </si>
  <si>
    <t>DxŠxV=605x220x540 mm</t>
  </si>
  <si>
    <t>G=13 kg</t>
  </si>
  <si>
    <t>Tip : Idrofan 42N_S 20</t>
  </si>
  <si>
    <t>Qgr=1.700 W (tw=50°C, tzr=20°C)</t>
  </si>
  <si>
    <t>Qhl=1.390 W (tw=7/12°C, tzr=27°C)</t>
  </si>
  <si>
    <t>Nel=29 W (230V-1ph-50Hz), I=0,13 A</t>
  </si>
  <si>
    <t>V=215 m3/h, Lp=20 dB(A)</t>
  </si>
  <si>
    <t>DxŠxV=805x220x540 mm</t>
  </si>
  <si>
    <t>G=15 kg</t>
  </si>
  <si>
    <t>Tip : Idrofan 42N_S 30</t>
  </si>
  <si>
    <t>Qgr=4.180 W (tw=50°C, tzr=20°C)</t>
  </si>
  <si>
    <t>Qhl=2.070 W (tw=7/12°C, tzr=27°C)</t>
  </si>
  <si>
    <t>Nel=42 W (230V-1ph-50Hz), I=0,19 A</t>
  </si>
  <si>
    <t>V=350 m3/h, Lp=27 dB(A)</t>
  </si>
  <si>
    <t>DxŠxV=1.005x220x540 mm</t>
  </si>
  <si>
    <t>G=16 kg</t>
  </si>
  <si>
    <t>Dobava i ugradba ventilatorskog konvektora, za dvocijevni sustav, u tipskoj maski, za horizontalnu ugradnju na strop, komplet s prostornim termostatom za regulaciju na strani vode i troputnim regulacijskim ventilom.</t>
  </si>
  <si>
    <t>Dobava i ugradba zapornog ventila s leptir ručicom NP6, komplet sa brtvenim, spojnim i pričvrsnim materijalom.</t>
  </si>
  <si>
    <t>NO20</t>
  </si>
  <si>
    <t>Cu 42x2,0</t>
  </si>
  <si>
    <t>Cu 35x1,5</t>
  </si>
  <si>
    <t>Cu 28x1,5</t>
  </si>
  <si>
    <t>Cu 22x1</t>
  </si>
  <si>
    <t>Tip : Armaflex AC</t>
  </si>
  <si>
    <t>AC-19X054</t>
  </si>
  <si>
    <t>AC-19X042</t>
  </si>
  <si>
    <t>AC-19X035</t>
  </si>
  <si>
    <t>AC-19X028</t>
  </si>
  <si>
    <t>AC-19X022</t>
  </si>
  <si>
    <t>Dobava i ugradba plastične cijevi za odvod kondenzata. U stavku uključiti potrebne T-komade, koljena, redukcije i ostale fazonske komade te sav spojni, brtveni i pričvrsni materijal.</t>
  </si>
  <si>
    <t>d32</t>
  </si>
  <si>
    <t>Dobava i ugradba odzračnih lonaca V=2 lit, komplet s ispusnom cijevi dužine cca 20 m i kuglastom slavinom NO10.</t>
  </si>
  <si>
    <t>Dobava i ugradba automatskih odzračnika za ispust zraka, komplet s nepovratnim ventilom.</t>
  </si>
  <si>
    <t>Dobava i ugradba raznih držača cjevovoda, obujmica, zavješenja, pričvrsnica, podupore te ostala pomoćna učvršćenja za montažu, sve izrađeno od profiliranog toplocinčanog željeza, lima i plosnatog čelika.</t>
  </si>
  <si>
    <t>UKUPNO INSTALACIJA VENTILATORSKIH KONVEKTORA</t>
  </si>
  <si>
    <t>C.</t>
  </si>
  <si>
    <t>INSTALACIJA VENTILACIJE</t>
  </si>
  <si>
    <t>Dobava i ugradba rekuperatora topline zraka za potrebe ventilacije prostora s povratom topline.</t>
  </si>
  <si>
    <t>Uređaj se sastoji od visokoučinkovitog papirnog rekuperatora s povratom latentne topline, filterima na usisu svježeg zraka, tlačnog i odsisnog ventilatora. Uz uređaj se isporučuje prostorni nadžbukni regulacijski panel.</t>
  </si>
  <si>
    <t>Stavka uključuje sav ostali potrebni pribor i materijal za montažu i dovođenje uređaja u funkcionalan rad.</t>
  </si>
  <si>
    <t>Proizvod : AERMEC, Italija</t>
  </si>
  <si>
    <t>Tip: TRS-80</t>
  </si>
  <si>
    <t>η=73%</t>
  </si>
  <si>
    <r>
      <t>V=750 m</t>
    </r>
    <r>
      <rPr>
        <vertAlign val="superscript"/>
        <sz val="10"/>
        <rFont val="Arial"/>
        <family val="2"/>
      </rPr>
      <t>3</t>
    </r>
    <r>
      <rPr>
        <sz val="10"/>
        <rFont val="Arial"/>
        <family val="2"/>
      </rPr>
      <t>/h</t>
    </r>
  </si>
  <si>
    <r>
      <t>Δ</t>
    </r>
    <r>
      <rPr>
        <sz val="10"/>
        <rFont val="Arial"/>
        <family val="2"/>
      </rPr>
      <t>p=130 Pa</t>
    </r>
  </si>
  <si>
    <t>Nel=0,3 kW (230V-1ph-50Hz)</t>
  </si>
  <si>
    <t>Lp=38 dB(A) na 1,5 m</t>
  </si>
  <si>
    <t>DxŠxV=1.486x994x390 mm</t>
  </si>
  <si>
    <t>G=63 kg</t>
  </si>
  <si>
    <t>Tip : TRS-100</t>
  </si>
  <si>
    <t>η=73,5%</t>
  </si>
  <si>
    <r>
      <t>V=1.000 m</t>
    </r>
    <r>
      <rPr>
        <vertAlign val="superscript"/>
        <sz val="10"/>
        <rFont val="Arial"/>
        <family val="2"/>
      </rPr>
      <t>3</t>
    </r>
    <r>
      <rPr>
        <sz val="10"/>
        <rFont val="Arial"/>
        <family val="2"/>
      </rPr>
      <t>/h</t>
    </r>
  </si>
  <si>
    <r>
      <t>Δ</t>
    </r>
    <r>
      <rPr>
        <sz val="10"/>
        <rFont val="Arial"/>
        <family val="2"/>
      </rPr>
      <t>p=150 Pa</t>
    </r>
  </si>
  <si>
    <t>Nel=0,31 kW (230V-1ph-50Hz)</t>
  </si>
  <si>
    <t>Lp=39 dB(A) na 1,5 m</t>
  </si>
  <si>
    <t>DxŠxV=1.486x1.244x390 mm</t>
  </si>
  <si>
    <t>G=76 kg</t>
  </si>
  <si>
    <t>Dobava i ugradba tlačnih i odsisnih ventilacijskih rešetki za ugradnju na okrugkli kanal.</t>
  </si>
  <si>
    <t>Proizvod : KLIMAOPREMA, Hrvatska</t>
  </si>
  <si>
    <t>Tip : CCH 1/L 425x125</t>
  </si>
  <si>
    <t>izgled, propusna moć zraka, završna obrada</t>
  </si>
  <si>
    <t>Dobava i ugradba stropnog odsisnog ventilatora, u kompletu s vanjskom žaluzinom, predviđen za uključivanje s rasvjetom i opremljen tajmerom za isključivanje s vremenskim zatezanjem. Stavka uključuje sav spojni, brtveni o vjesni materijal.</t>
  </si>
  <si>
    <t>Proizvod : VORTICE, Italija</t>
  </si>
  <si>
    <t>Tip : Punto Evo ME 100/4"" LL TP</t>
  </si>
  <si>
    <t>V=65 m3/h, Lp=27 dB(A) na 3,0 m</t>
  </si>
  <si>
    <t>H=25 Pa</t>
  </si>
  <si>
    <t>Nel=9 W (230V-1ph-50Hz)</t>
  </si>
  <si>
    <t>I=0,052 A</t>
  </si>
  <si>
    <t>DxŠxV=159x116,5x159 mm</t>
  </si>
  <si>
    <t>G=0,6 kg</t>
  </si>
  <si>
    <t>Dobava i ugradba pocinčanih spiro kanala, komplet s fazonskim komadima (koljena, račve i sl.) te ovjesnim materijalom.</t>
  </si>
  <si>
    <t>d250</t>
  </si>
  <si>
    <t>d200</t>
  </si>
  <si>
    <t>d150</t>
  </si>
  <si>
    <t>Izrada ispušnih i usisnih lula ventilacijskih kanala, komplet s pocinčanom mrežicom.</t>
  </si>
  <si>
    <t>Izrada i ugradba elemenata za ovješenje, pričvršćenje, brtvljenje i spajanje ventilacijskih kanala. U cijenu uračunati sav ovjesni, pričvrsni, spojni i brtveni materijal i pribor.</t>
  </si>
  <si>
    <t>Oblaganje kanala mineralnom vunom kaširanom s aluminijskom folijom.</t>
  </si>
  <si>
    <t>Mjerenje količine zraka i buke od strane ovlaštene osobe i izrada zapisnika, balansiranje sustava ventilacije.</t>
  </si>
  <si>
    <t>UKUPNO INSTALACIJA VENTILACIJE</t>
  </si>
  <si>
    <t>D.</t>
  </si>
  <si>
    <t>ZAJEDNIČKE STAVKE</t>
  </si>
  <si>
    <t>Prateći građevinski radovi bušenja, štemanja i šlicanja cijevi.</t>
  </si>
  <si>
    <t>Stavka uključuje izradu svih građevinskih zahvata te dovođenje građevinske konstrukcije do faze ličilačkih radova nakon postavljanja cjevovoda i kanalnog razvoda.</t>
  </si>
  <si>
    <t>Protupožarno brtvljenje na prolazima između zona, komplet s kitom te svim ostalim potrebnim materijalom.</t>
  </si>
  <si>
    <t>Izrada natpisnih pločica i natpisa, shema i postavljanje oznaka na instalaciju.</t>
  </si>
  <si>
    <t>Hladna tlačna proba instalacije grijanja i hlađenja, punjenje instalacije vodom te ispitivanje na nepropusnost.</t>
  </si>
  <si>
    <t>Topla proba, probni pogon, balansiranje i regulacija sistema.</t>
  </si>
  <si>
    <t>Obuka krajnjeg korisnika, izrada dokumentacije uporabe za rad.</t>
  </si>
  <si>
    <t>Pripremno - završni radovi uključivo upoznavanje sa objektom, kontakti sa nadzornom službom, usklađivanje sa ostalim sudionicima u gradnji, vođenje dokumentacije gradilišta, čišćenje gradilišta nakon završetka radova i izrada projekta izvedenog stanja.</t>
  </si>
  <si>
    <t>UKUPNO ZAJEDNIČKE STAVKE</t>
  </si>
  <si>
    <t>UKUPNO</t>
  </si>
  <si>
    <t>kn</t>
  </si>
  <si>
    <t>TROŠKOVNIK REKAPITULACIJA</t>
  </si>
  <si>
    <t>Isporučiti, montirati i spojiti razvodni ormar oznake R3 izveden  nadgradni zidni, tipski atestiran u skladu sa normom HRN EN 60439-1, uvod kabela s gornje strane, opremljen spojnim i montažnim priborom, prefabriciranim priključcima te Powerclip sabirnicama. U ormar ugraditi slijedeću opremu, uključivo rad i potrebni materijal:</t>
  </si>
  <si>
    <t>Isporučiti i montirati u prostor spuštenog stropa i na zid plastične cijevi I kanalice, uključivo rad i potrebni materijal :</t>
  </si>
  <si>
    <t>Isporučiti, montirati u plastične cijevi i spojiti slijedeće kabele, uključivo rad i potrebni materijal:</t>
  </si>
  <si>
    <t>Isporučiti, montirati pomoću plastičnih montažnih kutija i spojiti slijedeći instalacijski pribor podžbukne izvedbe, komplet sa svim potrebnim spajanjima, radom i materijalom:</t>
  </si>
  <si>
    <t>Isporučiti, montirati i spojiti razvodnu kutiju sa poklopcem, uključivo rad i potrebni montažni materijal:</t>
  </si>
  <si>
    <t>Preuzeti od isporučioca strojarske opreme, montirati i spojiti strojarsku opreme i to, komplet sa ugradnjom i spajanjem te potrebnim montažnim materijalom i radom. Električno spajanje i podešavanje mora izvoditi ovlašteni serviser isporučene opreme.:</t>
  </si>
  <si>
    <t>Preuzeti od investitora, montirati i spojiti svjetiljke unutrašnje rasvjete, komplet sa svim potrebnim spajanjima, radom i materijalom uključujući izradu otvora u spuštenom stropu. Rasvjetna tijela isporučuti kompletno sa svim montažnim materijalom, montažnim kutijama i pripadajućim izvorima svjetla:</t>
  </si>
  <si>
    <t>Pripremno završni radovi na instalaciji koji obuhvaćaju slijedeće radnje, komplet sa svim potrebnim radom, sitni spojni materijal i potrebnim certificiranim instrumentima.:</t>
  </si>
  <si>
    <t>Isporučiti, montirati i spojiti u metalni razvodni ormar opremu za distribuciju i razvod instalacije strukturno kablirane mreže oznake KO-P. U ormar ugraditi slijedeću opremu, komplet sa svim potrebnim radom i materijalom uključujući shemu izvedenog stanja.:</t>
  </si>
  <si>
    <t>Isporučiti, montirati pomoću plastičnih montažnih kutija i spojiti slijedeći instalacijski pribor parapetne i naddžbukne izvedbe, komplet sa svim potrebnim spajanjima, radom i materijalom:</t>
  </si>
  <si>
    <t>Isporučiti, montirati djelomično u kabelske kanalice i plastične cijevi  i spojiti kabele EKM-a, uključivo rad i potreban montažni materijal:</t>
  </si>
  <si>
    <t>Pripremno završni radovi na instalaciji koji obuhvaćaju slijedeće radnje, uključivo rad, sitan spojni materijal i potreban montažni materijal:</t>
  </si>
  <si>
    <t>Isporučiti, montirati i spojiti instalaciju odvoda i krovnih vodova sustava zaštite od munje J.PRÖPSTER ili jednakovrijedan __________________________ , komplet sa svim potrebnim radom i materijalom.</t>
  </si>
  <si>
    <t>Pripremno završni radovi na instalaciji koji obuhvaćaju slijedeće radnje. Komplet sa svim potrebnim radom i potrebnim certificiranim instrumentima. U cijenu uračunati i sva potrebna prilagođenja i spajanja na postojeći dio sustava zaštite od munje koji se ne mjenja.:</t>
  </si>
  <si>
    <t>U cijeni radova je uključen sav priručni i pomoćni rad i materijal kao i svi unutarnji transporti. te odvoz otpada iz stavke na gradski deponij na udaljenosti do 10 km, uključivo komunalnu naknadu za zbrinjavanje otpada.</t>
  </si>
  <si>
    <t>Demontaža elemenata sanitarnog čvora.  Elemente koje investitor odluči zadržati se demontiraju i predaju investitotoru. U cijenu uključeno iskapčanje i zatvaranje svih instalacija, te  kompletna demontaža, te odvoz svog otpada na deponij smeća -šute na udaljenosti do 10 km, uključivo komunalnu naknadu za zbrinjavanje otpada</t>
  </si>
  <si>
    <t xml:space="preserve">Rušenje zidova iz pune opeke debljine 7 -15 cm komplet sa oblogom ( keramika ili žbuka). U cijenu uključen i odvoz svog otpada i šute na gradski deponij na udaljenosti do 10 km, uključivo komunalnu naknadu za zbrinjavanje otpada </t>
  </si>
  <si>
    <t>Rušenje dijela nosive konstrukcije postojećeg stropa iz fert stropa sa tlačnom pločom, prvo za izvedbu nove ab grede oko otvora, te potom i rušenja ostatka stropa. Prije početka rušenja obavezno poduprijeti cijeli strop. U cijenu uključen i odvoz svog otpada i šute na gradski deponij na udaljenosti do 10 km, uključivo komunalnu naknadu za zbrinjavanje otpada</t>
  </si>
  <si>
    <t>Rušenje dijela zida iz pune opeke na mjestu gdje se usijecaju stepenice i rade novi nadvoji nad vratima. Postojeći zid se usijeca – ruši u debljini od 30 cm ( debljien zida 60 cm). Sva rušenja izvesti maksimalno pažljivo kako se ne bi oštetio dio zida koji ostaje. U cijenu uključen i odvoz svog otpada i šute na gradski deponij na udaljenosti do 10 km, uključivo komunalnu naknadu za zbrinjavanje otpada</t>
  </si>
  <si>
    <t>Otucavanje keramike sa podova i zidova iz opeke koji ostaju sa pripremom zida za žbukanje.  U cijenu uključen i odvoz svog otpada i šute na gradski deponij na udaljenosti do 10 km, uključivo komunalnu naknadu za zbrinjavanje otpada</t>
  </si>
  <si>
    <t>Razbijanje cementnog estriha na podu.  U cijenu uključen i odvoz svog otpada i šute na gradski deponij na udaljenosti do 10 km, uključivo komunalnu naknadu za zbrinjavanje otpada</t>
  </si>
  <si>
    <t>vrata na I katu svj. vel  90x198 cm (replika vrata iz 1.2.)</t>
  </si>
  <si>
    <t>Demontaža postojećih drvenih vrata sa dovratnicima. Replike starih vrata potrebno je pažljivo demontirati, te na osnovu njih napraviti nova ( izrada novih protupožarnih vrata u stavci 7.1.a) i 7.1.b) . U cijenu uključen i sav potreban transport unutar gradilišta, te odvoz svih vrata na gradski deponij na udaljenosti do 10 km, uključivo komunalnu naknadu za zbrinjavanje otpada.  Odvoz na deponij vrata po kojima se izrađuju protupožarne replike odobrava nadzorni inženjer, tek po izvedbi novih vrata Obračun prema komadu vrata sa dovratnikom.</t>
  </si>
  <si>
    <t>vrata sanitarija – za otpad odmah  svj,. Vel 61 /200 cm</t>
  </si>
  <si>
    <t>vrata na hodniku svj vel . 68/168 cm ( za izradu replike 7.1.a)</t>
  </si>
  <si>
    <t>vrata na II katu svj. vel  92x195 cm (replika vrata iz 1.2.)</t>
  </si>
  <si>
    <t>vrata na hodniku II kata  svj vel . 92/195 cm  ( za izradu replike 7.1.b)</t>
  </si>
  <si>
    <t>iskop zemlje kategorije B za temelj toplinske pumpe</t>
  </si>
  <si>
    <t xml:space="preserve">Izvedba slojeva i podkonstrukcije podignutog poda potkrovlja. Pod se izvodi iz gornjeg sloja iz vatrootpornih podnih gipskartonskih ploča (debljine 25 + 12,5 cm) sa cerfikatom vatroopornosti poda F90,  sa postavom na preklop (sve prema uputi proizvođača gipskartonskih ploča) – ovaj sloj mora biti vatrootporan na 90 min, te nosivog drvenog roštilja u 2 smjera na svakih 40 cm iz drvenih greda 5/25 cm, sa učvrščenjem u vezne grede krovišta i varijabilnim podlošcima – nogama, te mineralnom vunom debljien 10 cm ispod i unutar, a postavlja se na postojeći cementn estrih tavana. Svi drveni dijelovi međusobno izolirani folijom protiv topota da se spriječi škripanje. U cijenu uključen kompletan materijal i rad. </t>
  </si>
  <si>
    <t>impregnacija i samorazlijevni vezni estrih</t>
  </si>
  <si>
    <t>Dobava i postava klasičnih hrastovih parketa na prethodno postavljenu podlogu iz gipskartonskih vatrootpornih ploča ( u stavci 2.8). Prije ljepljenja izvesti impreganciju i tankoslojni samorazlijevni vezni estrih velike čvrstoće, kao podlogu za ljepljenje. Parket se postavlja ljepljenjem. Po postavi parket se brusi i lakira u polumat lak.</t>
  </si>
  <si>
    <t xml:space="preserve">Postava podnih protukliznih (protukliznost R9A) gress pločica  kao Leonardoceramica  Basic BASIC GH 30 dim. 30x30 cm  ili jednakovrijedan __________________  u boji  022 - GHIACCIO
Pločice se postavljaju na pripremljenu podlogu cementnim fleksibilnim ljepilom Mapei Keraflex  ili jednakovrijedan __________________ , te se fugiraju poboljšanom fugir masom Mapei Ultracolor sa dodacima za vodoodbojnost i sprječavanje pojave plijesni  ili jednakovrijedan __________________  u boji prema odabiru arhitekta. Na sve dilatacione fuge potrebno je postaviti tipski dilatacioni profil kompatibillan sa podnom keramikom. U jedinične cijene uključen je vezni i brtveni materijal,završne lajsne te čiščenje keramike nakon opločenja i fugiranja od ostataka ljepila i fugir mase.
</t>
  </si>
  <si>
    <t>Prije stavljanja instalacija u pogon i tehničkog pregleda izvođač je dužan izvršiti mjerenja i ispitivanja u svemu prema zahtjevima iz projekta. Za sva mjerenja i ispitivanja koja su izvršena sastaviti odgovarajuće izvještaje, a sva potrebna mjerenja moraju biti uračunata u jedinične cijene i neće se posebno plaćati izuzev ako je to izričito stavkom troškovnika traženo i nuđeno.</t>
  </si>
  <si>
    <t>Komad</t>
  </si>
  <si>
    <t>Iznos po jedinici</t>
  </si>
  <si>
    <t>Napomena</t>
  </si>
  <si>
    <t>Jednakovrijedan proizvod (marka i specifikacije)</t>
  </si>
  <si>
    <t>Jednakovrijedan proizvod (marka, specifikacije)</t>
  </si>
</sst>
</file>

<file path=xl/styles.xml><?xml version="1.0" encoding="utf-8"?>
<styleSheet xmlns="http://schemas.openxmlformats.org/spreadsheetml/2006/main">
  <numFmts count="1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
    <numFmt numFmtId="165" formatCode="&quot;Da&quot;;&quot;Da&quot;;&quot;Ne&quot;"/>
    <numFmt numFmtId="166" formatCode="&quot;True&quot;;&quot;True&quot;;&quot;False&quot;"/>
    <numFmt numFmtId="167" formatCode="&quot;Uključeno&quot;;&quot;Uključeno&quot;;&quot;Isključeno&quot;"/>
    <numFmt numFmtId="168" formatCode="[$¥€-2]\ #,##0.00_);[Red]\([$€-2]\ #,##0.00\)"/>
    <numFmt numFmtId="169" formatCode="dd/mm/yyyy"/>
    <numFmt numFmtId="170" formatCode="_(&quot;$&quot;* #,##0.00_);_(&quot;$&quot;* \(#,##0.00\);_(&quot;$&quot;* &quot;-&quot;??_);_(@_)"/>
  </numFmts>
  <fonts count="95">
    <font>
      <sz val="10"/>
      <name val="Arial"/>
      <family val="2"/>
    </font>
    <font>
      <sz val="11"/>
      <color indexed="8"/>
      <name val="Calibri"/>
      <family val="2"/>
    </font>
    <font>
      <b/>
      <sz val="10"/>
      <color indexed="8"/>
      <name val="Arial"/>
      <family val="2"/>
    </font>
    <font>
      <b/>
      <sz val="8"/>
      <color indexed="8"/>
      <name val="Arial"/>
      <family val="2"/>
    </font>
    <font>
      <sz val="10"/>
      <color indexed="8"/>
      <name val="Arial"/>
      <family val="2"/>
    </font>
    <font>
      <b/>
      <sz val="11"/>
      <color indexed="8"/>
      <name val="Arial"/>
      <family val="2"/>
    </font>
    <font>
      <sz val="11"/>
      <color indexed="8"/>
      <name val="Arial"/>
      <family val="2"/>
    </font>
    <font>
      <b/>
      <sz val="12"/>
      <color indexed="8"/>
      <name val="Arial"/>
      <family val="2"/>
    </font>
    <font>
      <vertAlign val="subscript"/>
      <sz val="10"/>
      <color indexed="8"/>
      <name val="Arial"/>
      <family val="2"/>
    </font>
    <font>
      <vertAlign val="superscript"/>
      <sz val="10"/>
      <color indexed="8"/>
      <name val="Arial"/>
      <family val="2"/>
    </font>
    <font>
      <i/>
      <sz val="10"/>
      <color indexed="8"/>
      <name val="Arial"/>
      <family val="2"/>
    </font>
    <font>
      <sz val="12"/>
      <name val="Times New Roman"/>
      <family val="1"/>
    </font>
    <font>
      <sz val="10"/>
      <name val="Times New Roman"/>
      <family val="1"/>
    </font>
    <font>
      <b/>
      <sz val="12"/>
      <name val="Times New Roman"/>
      <family val="1"/>
    </font>
    <font>
      <sz val="7"/>
      <name val="Times New Roman"/>
      <family val="1"/>
    </font>
    <font>
      <sz val="9"/>
      <name val="Arial"/>
      <family val="2"/>
    </font>
    <font>
      <b/>
      <sz val="8"/>
      <name val="Arial Narrow"/>
      <family val="2"/>
    </font>
    <font>
      <b/>
      <sz val="7"/>
      <name val="Arial Narrow"/>
      <family val="2"/>
    </font>
    <font>
      <b/>
      <sz val="12"/>
      <color indexed="8"/>
      <name val="Arial Narrow"/>
      <family val="2"/>
    </font>
    <font>
      <b/>
      <sz val="12"/>
      <name val="Arial Narrow"/>
      <family val="2"/>
    </font>
    <font>
      <sz val="10"/>
      <name val="Arial Narrow"/>
      <family val="2"/>
    </font>
    <font>
      <sz val="10"/>
      <color indexed="8"/>
      <name val="Arial Narrow"/>
      <family val="2"/>
    </font>
    <font>
      <sz val="9"/>
      <color indexed="8"/>
      <name val="Arial Narrow"/>
      <family val="2"/>
    </font>
    <font>
      <sz val="9"/>
      <name val="Arial Narrow"/>
      <family val="2"/>
    </font>
    <font>
      <b/>
      <sz val="10"/>
      <color indexed="8"/>
      <name val="Arial Narrow"/>
      <family val="2"/>
    </font>
    <font>
      <b/>
      <sz val="12"/>
      <name val="Arial"/>
      <family val="2"/>
    </font>
    <font>
      <sz val="10"/>
      <name val="Symbol"/>
      <family val="1"/>
    </font>
    <font>
      <b/>
      <sz val="10"/>
      <name val="Arial Narrow"/>
      <family val="2"/>
    </font>
    <font>
      <sz val="10"/>
      <color indexed="10"/>
      <name val="Arial Narrow"/>
      <family val="2"/>
    </font>
    <font>
      <sz val="12"/>
      <name val="Arial"/>
      <family val="2"/>
    </font>
    <font>
      <sz val="10"/>
      <name val="Wingdings"/>
      <family val="0"/>
    </font>
    <font>
      <b/>
      <sz val="8"/>
      <color indexed="8"/>
      <name val="Arial Narrow"/>
      <family val="2"/>
    </font>
    <font>
      <sz val="8"/>
      <name val="Arial"/>
      <family val="2"/>
    </font>
    <font>
      <u val="single"/>
      <sz val="10"/>
      <color indexed="9"/>
      <name val="Arial Narrow"/>
      <family val="2"/>
    </font>
    <font>
      <b/>
      <u val="single"/>
      <sz val="12"/>
      <color indexed="9"/>
      <name val="Arial Narrow"/>
      <family val="2"/>
    </font>
    <font>
      <b/>
      <u val="single"/>
      <sz val="12"/>
      <name val="Arial Narrow"/>
      <family val="2"/>
    </font>
    <font>
      <b/>
      <u val="single"/>
      <sz val="12"/>
      <name val="Arial"/>
      <family val="2"/>
    </font>
    <font>
      <u val="single"/>
      <sz val="10"/>
      <color indexed="9"/>
      <name val="Arial"/>
      <family val="2"/>
    </font>
    <font>
      <b/>
      <u val="single"/>
      <sz val="14"/>
      <name val="Arial Narrow"/>
      <family val="2"/>
    </font>
    <font>
      <u val="single"/>
      <sz val="10"/>
      <color indexed="12"/>
      <name val="Arial"/>
      <family val="2"/>
    </font>
    <font>
      <sz val="11"/>
      <name val="Arial"/>
      <family val="2"/>
    </font>
    <font>
      <u val="single"/>
      <sz val="10"/>
      <name val="Arial"/>
      <family val="2"/>
    </font>
    <font>
      <sz val="10"/>
      <name val="Helv"/>
      <family val="0"/>
    </font>
    <font>
      <sz val="10"/>
      <name val="Times New Roman CE"/>
      <family val="1"/>
    </font>
    <font>
      <sz val="12"/>
      <name val="Times New Roman CE"/>
      <family val="1"/>
    </font>
    <font>
      <sz val="10"/>
      <name val="CRO_Swiss-Normal"/>
      <family val="2"/>
    </font>
    <font>
      <sz val="10"/>
      <name val="MS Sans Serif"/>
      <family val="2"/>
    </font>
    <font>
      <sz val="10"/>
      <color indexed="8"/>
      <name val="Symbol"/>
      <family val="1"/>
    </font>
    <font>
      <sz val="12"/>
      <name val="HRHelvetica"/>
      <family val="0"/>
    </font>
    <font>
      <b/>
      <sz val="14"/>
      <name val="Arial"/>
      <family val="2"/>
    </font>
    <font>
      <b/>
      <sz val="11"/>
      <name val="Arial"/>
      <family val="2"/>
    </font>
    <font>
      <b/>
      <i/>
      <sz val="12"/>
      <name val="Arial"/>
      <family val="2"/>
    </font>
    <font>
      <b/>
      <sz val="10"/>
      <name val="Arial"/>
      <family val="2"/>
    </font>
    <font>
      <b/>
      <sz val="16"/>
      <name val="Arial"/>
      <family val="2"/>
    </font>
    <font>
      <vertAlign val="superscript"/>
      <sz val="10"/>
      <name val="Arial"/>
      <family val="2"/>
    </font>
    <font>
      <b/>
      <sz val="11"/>
      <color indexed="8"/>
      <name val="Calibri"/>
      <family val="2"/>
    </font>
    <font>
      <sz val="11"/>
      <color indexed="17"/>
      <name val="Calibri"/>
      <family val="2"/>
    </font>
    <font>
      <u val="single"/>
      <sz val="10"/>
      <color indexed="30"/>
      <name val="Arial"/>
      <family val="2"/>
    </font>
    <font>
      <sz val="11"/>
      <color indexed="9"/>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u val="single"/>
      <sz val="10"/>
      <color indexed="25"/>
      <name val="Arial"/>
      <family val="2"/>
    </font>
    <font>
      <b/>
      <sz val="11"/>
      <color indexed="9"/>
      <name val="Calibri"/>
      <family val="2"/>
    </font>
    <font>
      <i/>
      <sz val="11"/>
      <color indexed="23"/>
      <name val="Calibri"/>
      <family val="2"/>
    </font>
    <font>
      <sz val="11"/>
      <color indexed="10"/>
      <name val="Calibri"/>
      <family val="2"/>
    </font>
    <font>
      <sz val="11"/>
      <color indexed="62"/>
      <name val="Calibri"/>
      <family val="2"/>
    </font>
    <font>
      <sz val="10"/>
      <color indexed="10"/>
      <name val="Arial"/>
      <family val="2"/>
    </font>
    <font>
      <b/>
      <sz val="8"/>
      <name val="Arial"/>
      <family val="2"/>
    </font>
    <font>
      <sz val="11"/>
      <color theme="1"/>
      <name val="Calibri"/>
      <family val="2"/>
    </font>
    <font>
      <sz val="11"/>
      <color rgb="FF006100"/>
      <name val="Calibri"/>
      <family val="2"/>
    </font>
    <font>
      <u val="single"/>
      <sz val="10"/>
      <color theme="10"/>
      <name val="Arial"/>
      <family val="2"/>
    </font>
    <font>
      <sz val="11"/>
      <color theme="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A7D00"/>
      <name val="Calibri"/>
      <family val="2"/>
    </font>
    <font>
      <u val="single"/>
      <sz val="10"/>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right/>
      <top style="thin"/>
      <bottom/>
    </border>
    <border>
      <left/>
      <right/>
      <top/>
      <bottom style="thin"/>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color indexed="63"/>
      </right>
      <top style="medium"/>
      <bottom>
        <color indexed="63"/>
      </bottom>
    </border>
    <border>
      <left style="thin"/>
      <right style="thin"/>
      <top style="thin"/>
      <bottom style="thin"/>
    </border>
    <border>
      <left style="thin">
        <color indexed="8"/>
      </left>
      <right>
        <color indexed="63"/>
      </right>
      <top style="medium"/>
      <bottom style="medium">
        <color indexed="8"/>
      </botto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style="thin">
        <color indexed="8"/>
      </right>
      <top style="medium">
        <color indexed="8"/>
      </top>
      <bottom style="medium">
        <color indexed="8"/>
      </bottom>
    </border>
    <border>
      <left>
        <color indexed="63"/>
      </left>
      <right style="medium"/>
      <top style="medium"/>
      <bottom style="medium">
        <color indexed="8"/>
      </bottom>
    </border>
    <border>
      <left>
        <color indexed="63"/>
      </left>
      <right>
        <color indexed="63"/>
      </right>
      <top>
        <color indexed="63"/>
      </top>
      <bottom style="thin">
        <color indexed="8"/>
      </bottom>
    </border>
    <border>
      <left>
        <color indexed="63"/>
      </left>
      <right style="medium"/>
      <top style="medium"/>
      <bottom>
        <color indexed="63"/>
      </bottom>
    </border>
    <border>
      <left style="thin"/>
      <right style="thin"/>
      <top style="thin"/>
      <bottom>
        <color indexed="63"/>
      </bottom>
    </border>
    <border>
      <left style="thin"/>
      <right style="thin"/>
      <top/>
      <bottom style="thin"/>
    </border>
    <border>
      <left style="thin"/>
      <right style="thin"/>
      <top>
        <color indexed="63"/>
      </top>
      <bottom>
        <color indexed="63"/>
      </bottom>
    </border>
  </borders>
  <cellStyleXfs count="5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42" fillId="0" borderId="0">
      <alignment/>
      <protection/>
    </xf>
    <xf numFmtId="0" fontId="0" fillId="0" borderId="0">
      <alignment/>
      <protection/>
    </xf>
    <xf numFmtId="0" fontId="0" fillId="0" borderId="0">
      <alignment/>
      <protection/>
    </xf>
    <xf numFmtId="0" fontId="42"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0" fillId="20" borderId="1" applyNumberFormat="0" applyFont="0" applyAlignment="0" applyProtection="0"/>
    <xf numFmtId="170" fontId="0" fillId="0" borderId="0" applyFont="0" applyFill="0" applyBorder="0" applyAlignment="0" applyProtection="0"/>
    <xf numFmtId="0" fontId="76"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77"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43" fillId="0" borderId="0">
      <alignment horizontal="right" vertical="top"/>
      <protection/>
    </xf>
    <xf numFmtId="0" fontId="44" fillId="0" borderId="0">
      <alignment horizontal="justify" vertical="top" wrapText="1"/>
      <protection/>
    </xf>
    <xf numFmtId="0" fontId="43" fillId="0" borderId="0">
      <alignment horizontal="left"/>
      <protection/>
    </xf>
    <xf numFmtId="0" fontId="44" fillId="0" borderId="0">
      <alignment horizontal="right"/>
      <protection/>
    </xf>
    <xf numFmtId="4" fontId="44" fillId="0" borderId="0">
      <alignment horizontal="right" wrapText="1"/>
      <protection/>
    </xf>
    <xf numFmtId="0" fontId="44" fillId="0" borderId="0">
      <alignment horizontal="right"/>
      <protection/>
    </xf>
    <xf numFmtId="4" fontId="44" fillId="0" borderId="0">
      <alignment horizontal="right"/>
      <protection/>
    </xf>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6"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0" borderId="0">
      <alignment/>
      <protection/>
    </xf>
    <xf numFmtId="0" fontId="75" fillId="0" borderId="0">
      <alignment/>
      <protection/>
    </xf>
    <xf numFmtId="0" fontId="0" fillId="0" borderId="0">
      <alignment/>
      <protection/>
    </xf>
    <xf numFmtId="0" fontId="75" fillId="0" borderId="0">
      <alignment/>
      <protection/>
    </xf>
    <xf numFmtId="0" fontId="0" fillId="0" borderId="0">
      <alignment/>
      <protection/>
    </xf>
    <xf numFmtId="0" fontId="75" fillId="0" borderId="0">
      <alignment/>
      <protection/>
    </xf>
    <xf numFmtId="0" fontId="75" fillId="0" borderId="0">
      <alignment/>
      <protection/>
    </xf>
    <xf numFmtId="0" fontId="1" fillId="0" borderId="0">
      <alignment/>
      <protection/>
    </xf>
    <xf numFmtId="0" fontId="75" fillId="0" borderId="0">
      <alignment/>
      <protection/>
    </xf>
    <xf numFmtId="0" fontId="48" fillId="0" borderId="0">
      <alignment/>
      <protection/>
    </xf>
    <xf numFmtId="0" fontId="0" fillId="0" borderId="0">
      <alignment/>
      <protection/>
    </xf>
    <xf numFmtId="0" fontId="45" fillId="0" borderId="0">
      <alignment/>
      <protection/>
    </xf>
    <xf numFmtId="0" fontId="45" fillId="0" borderId="0">
      <alignment/>
      <protection/>
    </xf>
    <xf numFmtId="0" fontId="0" fillId="0" borderId="0">
      <alignment/>
      <protection/>
    </xf>
    <xf numFmtId="0" fontId="75" fillId="0" borderId="0">
      <alignment/>
      <protection/>
    </xf>
    <xf numFmtId="0" fontId="75" fillId="0" borderId="0">
      <alignment/>
      <protection/>
    </xf>
    <xf numFmtId="0" fontId="75" fillId="0" borderId="0">
      <alignment/>
      <protection/>
    </xf>
    <xf numFmtId="0" fontId="0" fillId="0" borderId="0">
      <alignment/>
      <protection/>
    </xf>
    <xf numFmtId="0" fontId="0" fillId="0" borderId="0">
      <alignment/>
      <protection/>
    </xf>
    <xf numFmtId="0" fontId="75" fillId="0" borderId="0">
      <alignment/>
      <protection/>
    </xf>
    <xf numFmtId="0" fontId="0"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0"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87" fillId="0" borderId="7" applyNumberFormat="0" applyFill="0" applyAlignment="0" applyProtection="0"/>
    <xf numFmtId="0" fontId="88" fillId="0" borderId="0" applyNumberFormat="0" applyFill="0" applyBorder="0" applyAlignment="0" applyProtection="0"/>
    <xf numFmtId="0" fontId="89" fillId="31" borderId="8" applyNumberFormat="0" applyAlignment="0" applyProtection="0"/>
    <xf numFmtId="0" fontId="0" fillId="0" borderId="0">
      <alignment/>
      <protection/>
    </xf>
    <xf numFmtId="0" fontId="42" fillId="0" borderId="0">
      <alignment/>
      <protection/>
    </xf>
    <xf numFmtId="0" fontId="46" fillId="0" borderId="0">
      <alignment/>
      <protection/>
    </xf>
    <xf numFmtId="0" fontId="42" fillId="0" borderId="0">
      <alignment/>
      <protection/>
    </xf>
    <xf numFmtId="0" fontId="0" fillId="0" borderId="0">
      <alignment/>
      <protection/>
    </xf>
    <xf numFmtId="0" fontId="0" fillId="0" borderId="0">
      <alignment/>
      <protection/>
    </xf>
    <xf numFmtId="0" fontId="42" fillId="0" borderId="0">
      <alignment/>
      <protection/>
    </xf>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xf numFmtId="43" fontId="0" fillId="0" borderId="0" applyFont="0" applyFill="0" applyBorder="0" applyAlignment="0" applyProtection="0"/>
  </cellStyleXfs>
  <cellXfs count="560">
    <xf numFmtId="0" fontId="0" fillId="0" borderId="0" xfId="0" applyAlignment="1">
      <alignment/>
    </xf>
    <xf numFmtId="49" fontId="2" fillId="33" borderId="0" xfId="44" applyNumberFormat="1" applyFont="1" applyFill="1" applyBorder="1" applyAlignment="1" applyProtection="1">
      <alignment horizontal="center" vertical="top" wrapText="1"/>
      <protection/>
    </xf>
    <xf numFmtId="0" fontId="2" fillId="33" borderId="0" xfId="44" applyFont="1" applyFill="1" applyBorder="1" applyAlignment="1" applyProtection="1">
      <alignment horizontal="left" wrapText="1"/>
      <protection/>
    </xf>
    <xf numFmtId="164" fontId="2" fillId="33" borderId="0" xfId="44" applyNumberFormat="1" applyFont="1" applyFill="1" applyBorder="1" applyAlignment="1" applyProtection="1">
      <alignment horizontal="right" wrapText="1"/>
      <protection/>
    </xf>
    <xf numFmtId="0" fontId="2" fillId="33" borderId="0" xfId="44" applyFont="1" applyFill="1" applyBorder="1" applyAlignment="1" applyProtection="1">
      <alignment horizontal="center" vertical="center" wrapText="1"/>
      <protection locked="0"/>
    </xf>
    <xf numFmtId="4" fontId="2" fillId="33" borderId="0" xfId="44" applyNumberFormat="1" applyFont="1" applyFill="1" applyBorder="1" applyAlignment="1" applyProtection="1">
      <alignment horizontal="center" vertical="center" wrapText="1"/>
      <protection/>
    </xf>
    <xf numFmtId="0" fontId="3" fillId="33" borderId="10" xfId="44" applyFont="1" applyFill="1" applyBorder="1" applyAlignment="1" applyProtection="1">
      <alignment horizontal="center" vertical="center" wrapText="1"/>
      <protection locked="0"/>
    </xf>
    <xf numFmtId="0" fontId="2" fillId="33" borderId="0" xfId="44" applyFont="1" applyFill="1" applyBorder="1" applyAlignment="1" applyProtection="1">
      <alignment horizontal="center" wrapText="1"/>
      <protection/>
    </xf>
    <xf numFmtId="164" fontId="2" fillId="33" borderId="0" xfId="44" applyNumberFormat="1" applyFont="1" applyFill="1" applyBorder="1" applyAlignment="1" applyProtection="1">
      <alignment horizontal="center" wrapText="1"/>
      <protection/>
    </xf>
    <xf numFmtId="0" fontId="3" fillId="33" borderId="11" xfId="44" applyFont="1" applyFill="1" applyBorder="1" applyAlignment="1" applyProtection="1">
      <alignment horizontal="center" vertical="top" wrapText="1"/>
      <protection/>
    </xf>
    <xf numFmtId="4" fontId="2" fillId="33" borderId="0" xfId="44" applyNumberFormat="1" applyFont="1" applyFill="1" applyBorder="1" applyAlignment="1" applyProtection="1">
      <alignment horizontal="right" wrapText="1"/>
      <protection/>
    </xf>
    <xf numFmtId="4" fontId="2" fillId="33" borderId="0" xfId="44" applyNumberFormat="1" applyFont="1" applyFill="1" applyBorder="1" applyAlignment="1" applyProtection="1">
      <alignment horizontal="center" wrapText="1"/>
      <protection/>
    </xf>
    <xf numFmtId="0" fontId="0" fillId="0" borderId="0" xfId="354">
      <alignment/>
      <protection/>
    </xf>
    <xf numFmtId="0" fontId="0" fillId="0" borderId="0" xfId="354" applyFont="1" applyAlignment="1">
      <alignment horizontal="left" wrapText="1"/>
      <protection/>
    </xf>
    <xf numFmtId="0" fontId="0" fillId="0" borderId="12" xfId="354" applyBorder="1">
      <alignment/>
      <protection/>
    </xf>
    <xf numFmtId="0" fontId="0" fillId="0" borderId="12" xfId="354" applyBorder="1" applyAlignment="1">
      <alignment horizontal="justify" vertical="center" wrapText="1"/>
      <protection/>
    </xf>
    <xf numFmtId="0" fontId="49" fillId="0" borderId="0" xfId="354" applyFont="1" applyAlignment="1">
      <alignment horizontal="center" vertical="center" wrapText="1"/>
      <protection/>
    </xf>
    <xf numFmtId="49" fontId="29" fillId="0" borderId="0" xfId="526" applyNumberFormat="1" applyFont="1" applyAlignment="1">
      <alignment horizontal="center" vertical="top"/>
      <protection/>
    </xf>
    <xf numFmtId="49" fontId="29" fillId="0" borderId="0" xfId="526" applyNumberFormat="1" applyFont="1" applyAlignment="1">
      <alignment horizontal="justify" vertical="center" wrapText="1"/>
      <protection/>
    </xf>
    <xf numFmtId="49" fontId="29" fillId="0" borderId="0" xfId="526" applyNumberFormat="1" applyFont="1" applyAlignment="1">
      <alignment horizontal="left" vertical="top"/>
      <protection/>
    </xf>
    <xf numFmtId="0" fontId="29" fillId="0" borderId="0" xfId="354" applyFont="1" applyAlignment="1">
      <alignment horizontal="justify" vertical="center" wrapText="1"/>
      <protection/>
    </xf>
    <xf numFmtId="0" fontId="29" fillId="0" borderId="0" xfId="354" applyNumberFormat="1" applyFont="1" applyAlignment="1">
      <alignment horizontal="justify" vertical="center" wrapText="1"/>
      <protection/>
    </xf>
    <xf numFmtId="0" fontId="29" fillId="0" borderId="0" xfId="526" applyNumberFormat="1" applyFont="1" applyAlignment="1">
      <alignment horizontal="justify" vertical="center" wrapText="1"/>
      <protection/>
    </xf>
    <xf numFmtId="49" fontId="29" fillId="0" borderId="0" xfId="526" applyNumberFormat="1" applyFont="1" applyAlignment="1" quotePrefix="1">
      <alignment horizontal="justify" vertical="center" wrapText="1"/>
      <protection/>
    </xf>
    <xf numFmtId="49" fontId="29" fillId="0" borderId="0" xfId="526" applyNumberFormat="1" applyFont="1" applyBorder="1" applyAlignment="1">
      <alignment horizontal="left" vertical="top"/>
      <protection/>
    </xf>
    <xf numFmtId="49" fontId="29" fillId="0" borderId="0" xfId="526" applyNumberFormat="1" applyFont="1" applyBorder="1" applyAlignment="1">
      <alignment horizontal="justify" vertical="center" wrapText="1"/>
      <protection/>
    </xf>
    <xf numFmtId="49" fontId="29" fillId="0" borderId="0" xfId="354" applyNumberFormat="1" applyFont="1" applyAlignment="1">
      <alignment horizontal="justify" vertical="center" wrapText="1"/>
      <protection/>
    </xf>
    <xf numFmtId="49" fontId="29" fillId="0" borderId="0" xfId="526" applyNumberFormat="1" applyFont="1" applyFill="1" applyBorder="1" applyAlignment="1">
      <alignment horizontal="left" vertical="top"/>
      <protection/>
    </xf>
    <xf numFmtId="0" fontId="51" fillId="0" borderId="0" xfId="354" applyFont="1" applyAlignment="1">
      <alignment horizontal="justify" vertical="center" wrapText="1"/>
      <protection/>
    </xf>
    <xf numFmtId="0" fontId="51" fillId="0" borderId="0" xfId="320" applyFont="1" applyAlignment="1">
      <alignment horizontal="justify" vertical="center" wrapText="1"/>
      <protection/>
    </xf>
    <xf numFmtId="0" fontId="0" fillId="0" borderId="0" xfId="0" applyAlignment="1" applyProtection="1">
      <alignment/>
      <protection locked="0"/>
    </xf>
    <xf numFmtId="4" fontId="0" fillId="0" borderId="0" xfId="0" applyNumberFormat="1" applyAlignment="1" applyProtection="1">
      <alignment horizontal="right"/>
      <protection locked="0"/>
    </xf>
    <xf numFmtId="4" fontId="0" fillId="0" borderId="13" xfId="0" applyNumberFormat="1" applyBorder="1" applyAlignment="1" applyProtection="1">
      <alignment horizontal="right"/>
      <protection locked="0"/>
    </xf>
    <xf numFmtId="0" fontId="50" fillId="0" borderId="0" xfId="0" applyFont="1" applyAlignment="1" applyProtection="1">
      <alignment/>
      <protection locked="0"/>
    </xf>
    <xf numFmtId="0" fontId="52" fillId="0" borderId="0" xfId="0" applyFont="1" applyAlignment="1" applyProtection="1">
      <alignment/>
      <protection locked="0"/>
    </xf>
    <xf numFmtId="1" fontId="0" fillId="0" borderId="12" xfId="0" applyNumberFormat="1" applyBorder="1" applyAlignment="1" applyProtection="1">
      <alignment horizontal="right" vertical="top"/>
      <protection/>
    </xf>
    <xf numFmtId="49" fontId="0" fillId="0" borderId="12" xfId="0" applyNumberFormat="1" applyBorder="1" applyAlignment="1" applyProtection="1">
      <alignment horizontal="left" vertical="top" wrapText="1"/>
      <protection/>
    </xf>
    <xf numFmtId="49" fontId="0" fillId="0" borderId="12" xfId="0" applyNumberFormat="1" applyBorder="1" applyAlignment="1" applyProtection="1">
      <alignment horizontal="center"/>
      <protection/>
    </xf>
    <xf numFmtId="1" fontId="0" fillId="0" borderId="12" xfId="0" applyNumberFormat="1" applyBorder="1" applyAlignment="1" applyProtection="1">
      <alignment horizontal="right"/>
      <protection/>
    </xf>
    <xf numFmtId="1" fontId="0" fillId="0" borderId="0" xfId="0" applyNumberFormat="1" applyAlignment="1" applyProtection="1">
      <alignment horizontal="right" vertical="top"/>
      <protection/>
    </xf>
    <xf numFmtId="49" fontId="0" fillId="0" borderId="0" xfId="0" applyNumberFormat="1" applyAlignment="1" applyProtection="1">
      <alignment horizontal="left" vertical="top" wrapText="1"/>
      <protection/>
    </xf>
    <xf numFmtId="49" fontId="0" fillId="0" borderId="0" xfId="0" applyNumberFormat="1" applyAlignment="1" applyProtection="1">
      <alignment horizontal="center"/>
      <protection/>
    </xf>
    <xf numFmtId="1" fontId="0" fillId="0" borderId="0" xfId="0" applyNumberFormat="1" applyAlignment="1" applyProtection="1">
      <alignment horizontal="right"/>
      <protection/>
    </xf>
    <xf numFmtId="49" fontId="52" fillId="0" borderId="0" xfId="0" applyNumberFormat="1" applyFont="1" applyAlignment="1" applyProtection="1">
      <alignment horizontal="left" vertical="top"/>
      <protection/>
    </xf>
    <xf numFmtId="49" fontId="52" fillId="0" borderId="0" xfId="0" applyNumberFormat="1" applyFont="1" applyAlignment="1" applyProtection="1">
      <alignment horizontal="left"/>
      <protection/>
    </xf>
    <xf numFmtId="49" fontId="53" fillId="0" borderId="0" xfId="0" applyNumberFormat="1" applyFont="1" applyAlignment="1" applyProtection="1">
      <alignment vertical="top" wrapText="1"/>
      <protection/>
    </xf>
    <xf numFmtId="1" fontId="0" fillId="0" borderId="0" xfId="0" applyNumberFormat="1" applyAlignment="1" applyProtection="1">
      <alignment horizontal="left"/>
      <protection/>
    </xf>
    <xf numFmtId="1" fontId="0" fillId="0" borderId="13" xfId="0" applyNumberFormat="1" applyBorder="1" applyAlignment="1" applyProtection="1">
      <alignment horizontal="left"/>
      <protection/>
    </xf>
    <xf numFmtId="49" fontId="0" fillId="0" borderId="0" xfId="0" applyNumberFormat="1" applyAlignment="1" applyProtection="1">
      <alignment horizontal="left"/>
      <protection/>
    </xf>
    <xf numFmtId="49" fontId="0" fillId="0" borderId="0" xfId="0" applyNumberFormat="1" applyFont="1" applyAlignment="1" applyProtection="1">
      <alignment horizontal="left"/>
      <protection/>
    </xf>
    <xf numFmtId="49" fontId="0" fillId="0" borderId="0" xfId="0" applyNumberFormat="1" applyFont="1" applyAlignment="1" applyProtection="1">
      <alignment horizontal="left"/>
      <protection/>
    </xf>
    <xf numFmtId="4" fontId="0" fillId="0" borderId="12" xfId="0" applyNumberFormat="1" applyBorder="1" applyAlignment="1" applyProtection="1">
      <alignment horizontal="right"/>
      <protection/>
    </xf>
    <xf numFmtId="4" fontId="0" fillId="0" borderId="0" xfId="0" applyNumberFormat="1" applyAlignment="1" applyProtection="1">
      <alignment horizontal="right"/>
      <protection/>
    </xf>
    <xf numFmtId="0" fontId="0" fillId="0" borderId="0" xfId="0" applyFont="1" applyBorder="1" applyAlignment="1" applyProtection="1">
      <alignment/>
      <protection/>
    </xf>
    <xf numFmtId="0" fontId="0" fillId="0" borderId="0" xfId="0" applyFont="1" applyAlignment="1" applyProtection="1">
      <alignment horizontal="center"/>
      <protection/>
    </xf>
    <xf numFmtId="0" fontId="0" fillId="0" borderId="0" xfId="0" applyFont="1" applyBorder="1" applyAlignment="1" applyProtection="1">
      <alignment horizontal="center"/>
      <protection/>
    </xf>
    <xf numFmtId="0" fontId="0" fillId="0" borderId="0" xfId="0" applyFont="1" applyAlignment="1" applyProtection="1">
      <alignment horizontal="right"/>
      <protection/>
    </xf>
    <xf numFmtId="0" fontId="0" fillId="0" borderId="14" xfId="0" applyFont="1" applyBorder="1" applyAlignment="1" applyProtection="1">
      <alignment horizontal="center"/>
      <protection/>
    </xf>
    <xf numFmtId="0" fontId="0" fillId="0" borderId="14" xfId="0" applyFont="1" applyBorder="1" applyAlignment="1" applyProtection="1">
      <alignment/>
      <protection/>
    </xf>
    <xf numFmtId="0" fontId="0" fillId="0" borderId="15" xfId="0" applyFont="1" applyBorder="1" applyAlignment="1" applyProtection="1">
      <alignment horizontal="center"/>
      <protection/>
    </xf>
    <xf numFmtId="0" fontId="0" fillId="0" borderId="15" xfId="0" applyFont="1" applyBorder="1" applyAlignment="1" applyProtection="1">
      <alignment/>
      <protection/>
    </xf>
    <xf numFmtId="169" fontId="0" fillId="0" borderId="0" xfId="0" applyNumberFormat="1" applyFont="1" applyAlignment="1" applyProtection="1">
      <alignment horizontal="center"/>
      <protection/>
    </xf>
    <xf numFmtId="49" fontId="0" fillId="0" borderId="0" xfId="0" applyNumberFormat="1" applyFont="1" applyAlignment="1" applyProtection="1">
      <alignment horizontal="center" vertical="top"/>
      <protection/>
    </xf>
    <xf numFmtId="49" fontId="0" fillId="0" borderId="0" xfId="0" applyNumberFormat="1" applyFont="1" applyAlignment="1" applyProtection="1">
      <alignment wrapText="1"/>
      <protection/>
    </xf>
    <xf numFmtId="0" fontId="0" fillId="0" borderId="0" xfId="0" applyFont="1" applyAlignment="1" applyProtection="1">
      <alignment/>
      <protection/>
    </xf>
    <xf numFmtId="4" fontId="0" fillId="0" borderId="0" xfId="0" applyNumberFormat="1" applyFont="1" applyAlignment="1" applyProtection="1">
      <alignment/>
      <protection/>
    </xf>
    <xf numFmtId="0" fontId="2" fillId="33" borderId="0" xfId="44" applyFont="1" applyFill="1" applyBorder="1" applyAlignment="1" applyProtection="1">
      <alignment horizontal="center" vertical="center" wrapText="1"/>
      <protection/>
    </xf>
    <xf numFmtId="49" fontId="4" fillId="0" borderId="0" xfId="44" applyNumberFormat="1" applyFont="1" applyBorder="1" applyAlignment="1" applyProtection="1">
      <alignment horizontal="center" vertical="top" wrapText="1"/>
      <protection/>
    </xf>
    <xf numFmtId="49" fontId="5" fillId="0" borderId="0" xfId="44" applyNumberFormat="1" applyFont="1" applyFill="1" applyBorder="1" applyAlignment="1" applyProtection="1">
      <alignment vertical="center" wrapText="1"/>
      <protection/>
    </xf>
    <xf numFmtId="0" fontId="4" fillId="0" borderId="0" xfId="44" applyFont="1" applyBorder="1" applyAlignment="1" applyProtection="1">
      <alignment horizontal="center" wrapText="1"/>
      <protection/>
    </xf>
    <xf numFmtId="4" fontId="4" fillId="0" borderId="0" xfId="44" applyNumberFormat="1" applyFont="1" applyBorder="1" applyAlignment="1" applyProtection="1">
      <alignment horizontal="right" wrapText="1"/>
      <protection/>
    </xf>
    <xf numFmtId="4" fontId="4" fillId="0" borderId="0" xfId="44" applyNumberFormat="1" applyFont="1" applyBorder="1" applyAlignment="1" applyProtection="1">
      <alignment wrapText="1"/>
      <protection/>
    </xf>
    <xf numFmtId="49" fontId="2" fillId="0" borderId="0" xfId="44" applyNumberFormat="1" applyFont="1" applyFill="1" applyBorder="1" applyAlignment="1" applyProtection="1">
      <alignment horizontal="center" vertical="top" wrapText="1"/>
      <protection/>
    </xf>
    <xf numFmtId="0" fontId="6" fillId="0" borderId="0" xfId="44" applyFont="1" applyProtection="1">
      <alignment/>
      <protection/>
    </xf>
    <xf numFmtId="4" fontId="2" fillId="0" borderId="0" xfId="44" applyNumberFormat="1" applyFont="1" applyFill="1" applyBorder="1" applyAlignment="1" applyProtection="1">
      <alignment horizontal="center" vertical="top" wrapText="1"/>
      <protection/>
    </xf>
    <xf numFmtId="49" fontId="2" fillId="0" borderId="0" xfId="44" applyNumberFormat="1" applyFont="1" applyFill="1" applyBorder="1" applyAlignment="1" applyProtection="1">
      <alignment vertical="center" wrapText="1"/>
      <protection/>
    </xf>
    <xf numFmtId="0" fontId="2" fillId="0" borderId="0" xfId="44" applyFont="1" applyFill="1" applyBorder="1" applyAlignment="1" applyProtection="1">
      <alignment vertical="center" wrapText="1"/>
      <protection/>
    </xf>
    <xf numFmtId="4" fontId="2" fillId="0" borderId="0" xfId="44" applyNumberFormat="1" applyFont="1" applyFill="1" applyBorder="1" applyAlignment="1" applyProtection="1">
      <alignment vertical="center" wrapText="1"/>
      <protection/>
    </xf>
    <xf numFmtId="0" fontId="0" fillId="0" borderId="0" xfId="0" applyAlignment="1" applyProtection="1">
      <alignment/>
      <protection/>
    </xf>
    <xf numFmtId="4" fontId="0" fillId="0" borderId="0" xfId="0" applyNumberFormat="1" applyAlignment="1" applyProtection="1">
      <alignment/>
      <protection/>
    </xf>
    <xf numFmtId="4" fontId="2" fillId="33" borderId="0" xfId="44" applyNumberFormat="1" applyFont="1" applyFill="1" applyBorder="1" applyAlignment="1" applyProtection="1">
      <alignment horizontal="center" vertical="center" wrapText="1"/>
      <protection locked="0"/>
    </xf>
    <xf numFmtId="4" fontId="4" fillId="0" borderId="0" xfId="44" applyNumberFormat="1" applyFont="1" applyBorder="1" applyAlignment="1" applyProtection="1">
      <alignment wrapText="1"/>
      <protection locked="0"/>
    </xf>
    <xf numFmtId="49" fontId="2" fillId="0" borderId="0" xfId="44" applyNumberFormat="1" applyFont="1" applyFill="1" applyBorder="1" applyAlignment="1" applyProtection="1">
      <alignment horizontal="center" vertical="top" wrapText="1"/>
      <protection locked="0"/>
    </xf>
    <xf numFmtId="0" fontId="2" fillId="0" borderId="0" xfId="44" applyFont="1" applyFill="1" applyBorder="1" applyAlignment="1" applyProtection="1">
      <alignment vertical="center" wrapText="1"/>
      <protection locked="0"/>
    </xf>
    <xf numFmtId="0" fontId="0" fillId="0" borderId="0" xfId="0" applyFont="1" applyAlignment="1" applyProtection="1">
      <alignment/>
      <protection locked="0"/>
    </xf>
    <xf numFmtId="4" fontId="4" fillId="0" borderId="0" xfId="42" applyNumberFormat="1" applyFont="1" applyAlignment="1" applyProtection="1">
      <alignment horizontal="right" wrapText="1"/>
      <protection locked="0"/>
    </xf>
    <xf numFmtId="4" fontId="4" fillId="0" borderId="0" xfId="42" applyNumberFormat="1" applyFont="1" applyProtection="1">
      <alignment/>
      <protection locked="0"/>
    </xf>
    <xf numFmtId="0" fontId="1" fillId="0" borderId="0" xfId="44" applyAlignment="1" applyProtection="1">
      <alignment wrapText="1"/>
      <protection locked="0"/>
    </xf>
    <xf numFmtId="0" fontId="3" fillId="33" borderId="11" xfId="44" applyFont="1" applyFill="1" applyBorder="1" applyAlignment="1" applyProtection="1">
      <alignment horizontal="center" vertical="top" wrapText="1"/>
      <protection locked="0"/>
    </xf>
    <xf numFmtId="0" fontId="1" fillId="0" borderId="10" xfId="44" applyBorder="1" applyAlignment="1" applyProtection="1">
      <alignment wrapText="1"/>
      <protection locked="0"/>
    </xf>
    <xf numFmtId="49" fontId="7" fillId="0" borderId="16" xfId="44" applyNumberFormat="1" applyFont="1" applyFill="1" applyBorder="1" applyAlignment="1" applyProtection="1">
      <alignment horizontal="center" vertical="top" wrapText="1"/>
      <protection locked="0"/>
    </xf>
    <xf numFmtId="0" fontId="7" fillId="0" borderId="16" xfId="44" applyFont="1" applyFill="1" applyBorder="1" applyAlignment="1" applyProtection="1">
      <alignment vertical="center" wrapText="1"/>
      <protection locked="0"/>
    </xf>
    <xf numFmtId="0" fontId="0" fillId="0" borderId="0" xfId="0" applyBorder="1" applyAlignment="1" applyProtection="1">
      <alignment/>
      <protection locked="0"/>
    </xf>
    <xf numFmtId="49" fontId="0" fillId="0" borderId="0" xfId="0" applyNumberFormat="1" applyFont="1" applyAlignment="1" applyProtection="1">
      <alignment horizontal="center" vertical="top"/>
      <protection locked="0"/>
    </xf>
    <xf numFmtId="0" fontId="1" fillId="0" borderId="0" xfId="44" applyBorder="1" applyAlignment="1" applyProtection="1">
      <alignment wrapText="1"/>
      <protection locked="0"/>
    </xf>
    <xf numFmtId="164" fontId="4" fillId="0" borderId="0" xfId="44" applyNumberFormat="1" applyFont="1" applyBorder="1" applyAlignment="1" applyProtection="1">
      <alignment horizontal="right" wrapText="1"/>
      <protection/>
    </xf>
    <xf numFmtId="164" fontId="2" fillId="0" borderId="0" xfId="44" applyNumberFormat="1" applyFont="1" applyFill="1" applyBorder="1" applyAlignment="1" applyProtection="1">
      <alignment vertical="center" wrapText="1"/>
      <protection/>
    </xf>
    <xf numFmtId="164" fontId="0" fillId="0" borderId="0" xfId="0" applyNumberFormat="1" applyFont="1" applyAlignment="1" applyProtection="1">
      <alignment/>
      <protection/>
    </xf>
    <xf numFmtId="49" fontId="4" fillId="0" borderId="0" xfId="44" applyNumberFormat="1" applyFont="1" applyBorder="1" applyAlignment="1" applyProtection="1">
      <alignment horizontal="justify" vertical="top" wrapText="1"/>
      <protection/>
    </xf>
    <xf numFmtId="49" fontId="2" fillId="0" borderId="0" xfId="44" applyNumberFormat="1" applyFont="1" applyBorder="1" applyAlignment="1" applyProtection="1">
      <alignment horizontal="center" vertical="top" wrapText="1"/>
      <protection/>
    </xf>
    <xf numFmtId="49" fontId="2" fillId="0" borderId="0" xfId="44" applyNumberFormat="1" applyFont="1" applyBorder="1" applyAlignment="1" applyProtection="1">
      <alignment horizontal="justify" vertical="top" wrapText="1"/>
      <protection/>
    </xf>
    <xf numFmtId="49" fontId="4" fillId="0" borderId="0" xfId="44" applyNumberFormat="1" applyFont="1" applyBorder="1" applyAlignment="1" applyProtection="1">
      <alignment vertical="top" wrapText="1"/>
      <protection/>
    </xf>
    <xf numFmtId="0" fontId="4" fillId="0" borderId="0" xfId="44" applyFont="1" applyBorder="1" applyAlignment="1" applyProtection="1">
      <alignment horizontal="justify" vertical="top" wrapText="1"/>
      <protection/>
    </xf>
    <xf numFmtId="0" fontId="4" fillId="0" borderId="0" xfId="42" applyFont="1" applyAlignment="1" applyProtection="1">
      <alignment horizontal="left" vertical="top" wrapText="1"/>
      <protection/>
    </xf>
    <xf numFmtId="0" fontId="4" fillId="0" borderId="0" xfId="42" applyFont="1" applyAlignment="1" applyProtection="1">
      <alignment wrapText="1"/>
      <protection/>
    </xf>
    <xf numFmtId="4" fontId="4" fillId="0" borderId="0" xfId="42" applyNumberFormat="1" applyFont="1" applyAlignment="1" applyProtection="1">
      <alignment horizontal="center" wrapText="1"/>
      <protection/>
    </xf>
    <xf numFmtId="0" fontId="4" fillId="0" borderId="0" xfId="42" applyNumberFormat="1" applyFont="1" applyAlignment="1" applyProtection="1">
      <alignment horizontal="justify" vertical="top" wrapText="1"/>
      <protection/>
    </xf>
    <xf numFmtId="0" fontId="4" fillId="0" borderId="0" xfId="43" applyFont="1" applyBorder="1" applyAlignment="1" applyProtection="1">
      <alignment horizontal="justify" vertical="top" wrapText="1"/>
      <protection/>
    </xf>
    <xf numFmtId="0" fontId="4" fillId="0" borderId="0" xfId="42" applyFont="1" applyAlignment="1" applyProtection="1">
      <alignment vertical="top" wrapText="1"/>
      <protection/>
    </xf>
    <xf numFmtId="0" fontId="4" fillId="0" borderId="0" xfId="42" applyFont="1" applyAlignment="1" applyProtection="1">
      <alignment/>
      <protection/>
    </xf>
    <xf numFmtId="49" fontId="4" fillId="0" borderId="0" xfId="0" applyNumberFormat="1" applyFont="1" applyAlignment="1" applyProtection="1">
      <alignment wrapText="1"/>
      <protection/>
    </xf>
    <xf numFmtId="0" fontId="4" fillId="0" borderId="0" xfId="42" applyNumberFormat="1" applyFont="1" applyAlignment="1" applyProtection="1">
      <alignment vertical="top" wrapText="1"/>
      <protection/>
    </xf>
    <xf numFmtId="0" fontId="4" fillId="0" borderId="0" xfId="42" applyFont="1" applyProtection="1">
      <alignment/>
      <protection/>
    </xf>
    <xf numFmtId="4" fontId="4" fillId="0" borderId="0" xfId="42" applyNumberFormat="1" applyFont="1" applyProtection="1">
      <alignment/>
      <protection/>
    </xf>
    <xf numFmtId="0" fontId="4" fillId="0" borderId="0" xfId="42" applyFont="1" applyAlignment="1" applyProtection="1">
      <alignment vertical="top"/>
      <protection/>
    </xf>
    <xf numFmtId="0" fontId="6" fillId="0" borderId="0" xfId="43" applyFont="1" applyBorder="1" applyAlignment="1" applyProtection="1">
      <alignment horizontal="justify" vertical="top" wrapText="1"/>
      <protection/>
    </xf>
    <xf numFmtId="0" fontId="6" fillId="0" borderId="0" xfId="44" applyFont="1" applyBorder="1" applyAlignment="1" applyProtection="1">
      <alignment horizontal="justify" vertical="top" wrapText="1"/>
      <protection/>
    </xf>
    <xf numFmtId="0" fontId="1" fillId="0" borderId="0" xfId="42" applyNumberFormat="1" applyFont="1" applyAlignment="1" applyProtection="1">
      <alignment vertical="top" wrapText="1"/>
      <protection/>
    </xf>
    <xf numFmtId="0" fontId="1" fillId="0" borderId="0" xfId="42" applyFont="1" applyAlignment="1" applyProtection="1">
      <alignment vertical="top" wrapText="1"/>
      <protection/>
    </xf>
    <xf numFmtId="4" fontId="4" fillId="0" borderId="0" xfId="42" applyNumberFormat="1" applyFont="1" applyAlignment="1" applyProtection="1">
      <alignment horizontal="right" wrapText="1"/>
      <protection/>
    </xf>
    <xf numFmtId="4" fontId="4" fillId="0" borderId="0" xfId="42" applyNumberFormat="1" applyFont="1" applyAlignment="1" applyProtection="1">
      <alignment/>
      <protection/>
    </xf>
    <xf numFmtId="4" fontId="7" fillId="0" borderId="17" xfId="354" applyNumberFormat="1" applyFont="1" applyFill="1" applyBorder="1" applyAlignment="1" applyProtection="1">
      <alignment horizontal="left" vertical="top"/>
      <protection locked="0"/>
    </xf>
    <xf numFmtId="0" fontId="0" fillId="0" borderId="0" xfId="354" applyFont="1" applyProtection="1">
      <alignment/>
      <protection locked="0"/>
    </xf>
    <xf numFmtId="0" fontId="40" fillId="0" borderId="0" xfId="354" applyFont="1" applyProtection="1">
      <alignment/>
      <protection locked="0"/>
    </xf>
    <xf numFmtId="0" fontId="0" fillId="0" borderId="0" xfId="354" applyProtection="1">
      <alignment/>
      <protection locked="0"/>
    </xf>
    <xf numFmtId="4" fontId="4" fillId="0" borderId="18" xfId="354" applyNumberFormat="1" applyFont="1" applyFill="1" applyBorder="1" applyAlignment="1" applyProtection="1">
      <alignment horizontal="right" wrapText="1"/>
      <protection locked="0"/>
    </xf>
    <xf numFmtId="4" fontId="5" fillId="0" borderId="0" xfId="354" applyNumberFormat="1" applyFont="1" applyFill="1" applyBorder="1" applyAlignment="1" applyProtection="1">
      <alignment horizontal="right" wrapText="1"/>
      <protection locked="0"/>
    </xf>
    <xf numFmtId="4" fontId="4" fillId="0" borderId="18" xfId="354" applyNumberFormat="1" applyFont="1" applyFill="1" applyBorder="1" applyAlignment="1" applyProtection="1">
      <alignment horizontal="right" vertical="top" wrapText="1"/>
      <protection locked="0"/>
    </xf>
    <xf numFmtId="4" fontId="0" fillId="0" borderId="18" xfId="314" applyNumberFormat="1" applyFont="1" applyFill="1" applyBorder="1" applyAlignment="1" applyProtection="1">
      <alignment wrapText="1"/>
      <protection locked="0"/>
    </xf>
    <xf numFmtId="4" fontId="5" fillId="0" borderId="19" xfId="354" applyNumberFormat="1" applyFont="1" applyFill="1" applyBorder="1" applyAlignment="1" applyProtection="1">
      <alignment horizontal="right" wrapText="1"/>
      <protection locked="0"/>
    </xf>
    <xf numFmtId="0" fontId="7" fillId="0" borderId="20" xfId="354" applyFont="1" applyFill="1" applyBorder="1" applyAlignment="1" applyProtection="1">
      <alignment horizontal="left" vertical="top"/>
      <protection/>
    </xf>
    <xf numFmtId="0" fontId="7" fillId="0" borderId="17" xfId="354" applyFont="1" applyFill="1" applyBorder="1" applyAlignment="1" applyProtection="1">
      <alignment horizontal="left" vertical="center"/>
      <protection/>
    </xf>
    <xf numFmtId="0" fontId="7" fillId="0" borderId="17" xfId="354" applyFont="1" applyFill="1" applyBorder="1" applyAlignment="1" applyProtection="1">
      <alignment horizontal="left" vertical="top"/>
      <protection/>
    </xf>
    <xf numFmtId="0" fontId="7" fillId="0" borderId="17" xfId="354" applyFont="1" applyFill="1" applyBorder="1" applyAlignment="1" applyProtection="1">
      <alignment horizontal="center" vertical="top"/>
      <protection/>
    </xf>
    <xf numFmtId="0" fontId="0" fillId="0" borderId="18" xfId="352" applyFont="1" applyFill="1" applyBorder="1" applyAlignment="1" applyProtection="1">
      <alignment horizontal="center" wrapText="1"/>
      <protection/>
    </xf>
    <xf numFmtId="0" fontId="0" fillId="0" borderId="18" xfId="352" applyFont="1" applyFill="1" applyBorder="1" applyAlignment="1" applyProtection="1">
      <alignment horizontal="left" vertical="top" wrapText="1"/>
      <protection/>
    </xf>
    <xf numFmtId="0" fontId="0" fillId="0" borderId="18" xfId="320" applyFont="1" applyFill="1" applyBorder="1" applyAlignment="1" applyProtection="1">
      <alignment horizontal="center" wrapText="1"/>
      <protection/>
    </xf>
    <xf numFmtId="0" fontId="0" fillId="0" borderId="18" xfId="396" applyFont="1" applyFill="1" applyBorder="1" applyAlignment="1" applyProtection="1">
      <alignment horizontal="left" vertical="center" wrapText="1"/>
      <protection/>
    </xf>
    <xf numFmtId="0" fontId="0" fillId="0" borderId="18" xfId="396" applyFont="1" applyFill="1" applyBorder="1" applyAlignment="1" applyProtection="1">
      <alignment horizontal="left" vertical="center" wrapText="1"/>
      <protection/>
    </xf>
    <xf numFmtId="0" fontId="0" fillId="0" borderId="18" xfId="352" applyFont="1" applyFill="1" applyBorder="1" applyAlignment="1" applyProtection="1">
      <alignment horizontal="left" vertical="top" wrapText="1"/>
      <protection/>
    </xf>
    <xf numFmtId="0" fontId="0" fillId="0" borderId="18" xfId="352" applyFont="1" applyFill="1" applyBorder="1" applyAlignment="1" applyProtection="1">
      <alignment horizontal="center" vertical="top" wrapText="1"/>
      <protection/>
    </xf>
    <xf numFmtId="0" fontId="0" fillId="0" borderId="18" xfId="352" applyFont="1" applyFill="1" applyBorder="1" applyAlignment="1" applyProtection="1">
      <alignment horizontal="left" vertical="center" wrapText="1"/>
      <protection/>
    </xf>
    <xf numFmtId="0" fontId="4" fillId="0" borderId="18" xfId="354" applyFont="1" applyFill="1" applyBorder="1" applyAlignment="1" applyProtection="1">
      <alignment horizontal="center" wrapText="1"/>
      <protection/>
    </xf>
    <xf numFmtId="0" fontId="4" fillId="0" borderId="18" xfId="400" applyFont="1" applyBorder="1" applyAlignment="1" applyProtection="1">
      <alignment horizontal="left" vertical="center" wrapText="1"/>
      <protection/>
    </xf>
    <xf numFmtId="0" fontId="4" fillId="0" borderId="18" xfId="354" applyFont="1" applyBorder="1" applyAlignment="1" applyProtection="1">
      <alignment horizontal="left" wrapText="1"/>
      <protection/>
    </xf>
    <xf numFmtId="0" fontId="5" fillId="0" borderId="20" xfId="354" applyFont="1" applyFill="1" applyBorder="1" applyAlignment="1" applyProtection="1">
      <alignment horizontal="left" vertical="top"/>
      <protection/>
    </xf>
    <xf numFmtId="0" fontId="5" fillId="0" borderId="17" xfId="354" applyFont="1" applyFill="1" applyBorder="1" applyAlignment="1" applyProtection="1">
      <alignment horizontal="left" vertical="center"/>
      <protection/>
    </xf>
    <xf numFmtId="0" fontId="5" fillId="0" borderId="17" xfId="354" applyFont="1" applyFill="1" applyBorder="1" applyAlignment="1" applyProtection="1">
      <alignment horizontal="left" vertical="top"/>
      <protection/>
    </xf>
    <xf numFmtId="0" fontId="5" fillId="0" borderId="17" xfId="354" applyFont="1" applyFill="1" applyBorder="1" applyAlignment="1" applyProtection="1">
      <alignment horizontal="center" vertical="top"/>
      <protection/>
    </xf>
    <xf numFmtId="0" fontId="5" fillId="0" borderId="21" xfId="354" applyFont="1" applyFill="1" applyBorder="1" applyAlignment="1" applyProtection="1">
      <alignment horizontal="left" vertical="top"/>
      <protection/>
    </xf>
    <xf numFmtId="0" fontId="5" fillId="0" borderId="22" xfId="354" applyFont="1" applyFill="1" applyBorder="1" applyAlignment="1" applyProtection="1">
      <alignment horizontal="left" vertical="center"/>
      <protection/>
    </xf>
    <xf numFmtId="0" fontId="5" fillId="0" borderId="22" xfId="354" applyFont="1" applyFill="1" applyBorder="1" applyAlignment="1" applyProtection="1">
      <alignment horizontal="left" vertical="top"/>
      <protection/>
    </xf>
    <xf numFmtId="0" fontId="5" fillId="0" borderId="22" xfId="354" applyFont="1" applyFill="1" applyBorder="1" applyAlignment="1" applyProtection="1">
      <alignment horizontal="center" vertical="top"/>
      <protection/>
    </xf>
    <xf numFmtId="49" fontId="5" fillId="0" borderId="23" xfId="354" applyNumberFormat="1" applyFont="1" applyFill="1" applyBorder="1" applyAlignment="1" applyProtection="1">
      <alignment horizontal="left"/>
      <protection/>
    </xf>
    <xf numFmtId="49" fontId="5" fillId="0" borderId="0" xfId="354" applyNumberFormat="1" applyFont="1" applyFill="1" applyBorder="1" applyAlignment="1" applyProtection="1">
      <alignment horizontal="left"/>
      <protection/>
    </xf>
    <xf numFmtId="0" fontId="5" fillId="0" borderId="0" xfId="354" applyFont="1" applyFill="1" applyBorder="1" applyAlignment="1" applyProtection="1">
      <alignment horizontal="left" vertical="center"/>
      <protection/>
    </xf>
    <xf numFmtId="0" fontId="6" fillId="0" borderId="0" xfId="354" applyFont="1" applyFill="1" applyBorder="1" applyAlignment="1" applyProtection="1">
      <alignment horizontal="right" wrapText="1"/>
      <protection/>
    </xf>
    <xf numFmtId="0" fontId="6" fillId="0" borderId="0" xfId="354" applyFont="1" applyFill="1" applyBorder="1" applyAlignment="1" applyProtection="1">
      <alignment horizontal="center" wrapText="1"/>
      <protection/>
    </xf>
    <xf numFmtId="0" fontId="4" fillId="0" borderId="18" xfId="396" applyFont="1" applyFill="1" applyBorder="1" applyAlignment="1" applyProtection="1">
      <alignment horizontal="left" vertical="center" wrapText="1"/>
      <protection/>
    </xf>
    <xf numFmtId="0" fontId="4" fillId="0" borderId="18" xfId="396" applyFont="1" applyFill="1" applyBorder="1" applyAlignment="1" applyProtection="1">
      <alignment horizontal="left" wrapText="1"/>
      <protection/>
    </xf>
    <xf numFmtId="0" fontId="0" fillId="0" borderId="18" xfId="396" applyFont="1" applyFill="1" applyBorder="1" applyAlignment="1" applyProtection="1">
      <alignment horizontal="left" vertical="center" wrapText="1"/>
      <protection/>
    </xf>
    <xf numFmtId="0" fontId="0" fillId="0" borderId="18" xfId="396" applyFont="1" applyFill="1" applyBorder="1" applyAlignment="1" applyProtection="1">
      <alignment horizontal="left" wrapText="1"/>
      <protection/>
    </xf>
    <xf numFmtId="0" fontId="0" fillId="0" borderId="18" xfId="354" applyFont="1" applyFill="1" applyBorder="1" applyAlignment="1" applyProtection="1">
      <alignment horizontal="center" wrapText="1"/>
      <protection/>
    </xf>
    <xf numFmtId="0" fontId="0" fillId="0" borderId="0" xfId="354" applyFont="1" applyProtection="1">
      <alignment/>
      <protection/>
    </xf>
    <xf numFmtId="0" fontId="0" fillId="0" borderId="0" xfId="354" applyFont="1" applyAlignment="1" applyProtection="1">
      <alignment horizontal="center"/>
      <protection/>
    </xf>
    <xf numFmtId="0" fontId="0" fillId="0" borderId="18" xfId="314" applyFont="1" applyFill="1" applyBorder="1" applyAlignment="1" applyProtection="1">
      <alignment horizontal="justify" vertical="top" wrapText="1"/>
      <protection/>
    </xf>
    <xf numFmtId="0" fontId="0" fillId="0" borderId="18" xfId="314" applyFont="1" applyFill="1" applyBorder="1" applyAlignment="1" applyProtection="1">
      <alignment horizontal="left" wrapText="1"/>
      <protection/>
    </xf>
    <xf numFmtId="0" fontId="0" fillId="0" borderId="18" xfId="314" applyFont="1" applyFill="1" applyBorder="1" applyAlignment="1" applyProtection="1">
      <alignment horizontal="right" wrapText="1"/>
      <protection/>
    </xf>
    <xf numFmtId="0" fontId="0" fillId="0" borderId="18" xfId="314" applyFont="1" applyFill="1" applyBorder="1" applyAlignment="1" applyProtection="1">
      <alignment horizontal="left" vertical="top" wrapText="1"/>
      <protection/>
    </xf>
    <xf numFmtId="0" fontId="40" fillId="0" borderId="0" xfId="318" applyFont="1" applyAlignment="1" applyProtection="1">
      <alignment/>
      <protection/>
    </xf>
    <xf numFmtId="0" fontId="0" fillId="0" borderId="0" xfId="354" applyFont="1" applyAlignment="1" applyProtection="1">
      <alignment horizontal="left" vertical="center"/>
      <protection/>
    </xf>
    <xf numFmtId="0" fontId="0" fillId="0" borderId="0" xfId="354" applyFont="1" applyAlignment="1" applyProtection="1">
      <alignment/>
      <protection/>
    </xf>
    <xf numFmtId="0" fontId="40" fillId="0" borderId="0" xfId="354" applyFont="1" applyAlignment="1" applyProtection="1">
      <alignment horizontal="center" vertical="center"/>
      <protection/>
    </xf>
    <xf numFmtId="0" fontId="0" fillId="0" borderId="0" xfId="354" applyFont="1" applyAlignment="1" applyProtection="1">
      <alignment horizontal="center" wrapText="1"/>
      <protection/>
    </xf>
    <xf numFmtId="4" fontId="0" fillId="0" borderId="24" xfId="354" applyNumberFormat="1" applyFont="1" applyBorder="1" applyAlignment="1" applyProtection="1">
      <alignment horizontal="right" wrapText="1"/>
      <protection/>
    </xf>
    <xf numFmtId="4" fontId="0" fillId="0" borderId="12" xfId="0" applyNumberFormat="1" applyBorder="1" applyAlignment="1" applyProtection="1">
      <alignment horizontal="right"/>
      <protection locked="0"/>
    </xf>
    <xf numFmtId="49" fontId="0" fillId="0" borderId="0" xfId="0" applyNumberFormat="1" applyAlignment="1" applyProtection="1">
      <alignment horizontal="center"/>
      <protection locked="0"/>
    </xf>
    <xf numFmtId="49" fontId="52" fillId="0" borderId="0" xfId="0" applyNumberFormat="1" applyFont="1" applyAlignment="1" applyProtection="1">
      <alignment horizontal="left"/>
      <protection locked="0"/>
    </xf>
    <xf numFmtId="49" fontId="53" fillId="0" borderId="0" xfId="0" applyNumberFormat="1" applyFont="1" applyAlignment="1" applyProtection="1">
      <alignment vertical="top" wrapText="1"/>
      <protection locked="0"/>
    </xf>
    <xf numFmtId="0" fontId="0" fillId="0" borderId="0" xfId="0" applyFont="1" applyBorder="1" applyAlignment="1" applyProtection="1">
      <alignment/>
      <protection locked="0"/>
    </xf>
    <xf numFmtId="0" fontId="0" fillId="0" borderId="0" xfId="0" applyFont="1" applyAlignment="1" applyProtection="1">
      <alignment horizontal="right"/>
      <protection locked="0"/>
    </xf>
    <xf numFmtId="0" fontId="0" fillId="0" borderId="0" xfId="0" applyFont="1" applyAlignment="1" applyProtection="1">
      <alignment/>
      <protection locked="0"/>
    </xf>
    <xf numFmtId="0" fontId="0" fillId="0" borderId="25" xfId="0" applyFont="1" applyBorder="1" applyAlignment="1" applyProtection="1">
      <alignment/>
      <protection locked="0"/>
    </xf>
    <xf numFmtId="0" fontId="0" fillId="0" borderId="0" xfId="0" applyFont="1" applyAlignment="1" applyProtection="1">
      <alignment/>
      <protection locked="0"/>
    </xf>
    <xf numFmtId="4" fontId="0" fillId="0" borderId="14" xfId="0" applyNumberFormat="1" applyFont="1" applyBorder="1" applyAlignment="1" applyProtection="1">
      <alignment/>
      <protection locked="0"/>
    </xf>
    <xf numFmtId="0" fontId="0" fillId="0" borderId="0" xfId="0" applyFont="1" applyFill="1" applyAlignment="1" applyProtection="1">
      <alignment/>
      <protection locked="0"/>
    </xf>
    <xf numFmtId="0" fontId="0" fillId="0" borderId="0" xfId="0" applyFont="1" applyFill="1" applyBorder="1" applyAlignment="1" applyProtection="1">
      <alignment/>
      <protection locked="0"/>
    </xf>
    <xf numFmtId="4" fontId="0" fillId="0" borderId="0" xfId="0" applyNumberFormat="1" applyAlignment="1" applyProtection="1">
      <alignment/>
      <protection locked="0"/>
    </xf>
    <xf numFmtId="0" fontId="37" fillId="34" borderId="0" xfId="0" applyFont="1" applyFill="1" applyAlignment="1" applyProtection="1">
      <alignment/>
      <protection locked="0"/>
    </xf>
    <xf numFmtId="0" fontId="29" fillId="0" borderId="0" xfId="0" applyFont="1" applyAlignment="1" applyProtection="1">
      <alignment/>
      <protection locked="0"/>
    </xf>
    <xf numFmtId="0" fontId="3" fillId="33" borderId="10" xfId="44" applyFont="1" applyFill="1" applyBorder="1" applyAlignment="1" applyProtection="1">
      <alignment horizontal="center" vertical="center" wrapText="1"/>
      <protection/>
    </xf>
    <xf numFmtId="0" fontId="1" fillId="0" borderId="0" xfId="44" applyAlignment="1" applyProtection="1">
      <alignment wrapText="1"/>
      <protection/>
    </xf>
    <xf numFmtId="4" fontId="0" fillId="0" borderId="0" xfId="354" applyNumberFormat="1" applyFont="1" applyBorder="1" applyAlignment="1" applyProtection="1">
      <alignment horizontal="right" wrapText="1"/>
      <protection/>
    </xf>
    <xf numFmtId="4" fontId="0" fillId="0" borderId="0" xfId="354" applyNumberFormat="1" applyFont="1" applyProtection="1">
      <alignment/>
      <protection locked="0"/>
    </xf>
    <xf numFmtId="4" fontId="7" fillId="0" borderId="26" xfId="354" applyNumberFormat="1" applyFont="1" applyFill="1" applyBorder="1" applyAlignment="1" applyProtection="1">
      <alignment horizontal="right"/>
      <protection/>
    </xf>
    <xf numFmtId="4" fontId="0" fillId="0" borderId="0" xfId="354" applyNumberFormat="1" applyFont="1" applyAlignment="1" applyProtection="1">
      <alignment horizontal="right"/>
      <protection/>
    </xf>
    <xf numFmtId="0" fontId="0" fillId="0" borderId="0" xfId="0" applyAlignment="1" applyProtection="1">
      <alignment horizontal="center"/>
      <protection locked="0"/>
    </xf>
    <xf numFmtId="0" fontId="12" fillId="0" borderId="0" xfId="0" applyFont="1" applyAlignment="1" applyProtection="1">
      <alignment vertical="top" wrapText="1"/>
      <protection/>
    </xf>
    <xf numFmtId="0" fontId="11" fillId="0" borderId="0" xfId="0" applyFont="1" applyAlignment="1" applyProtection="1">
      <alignment vertical="top" wrapText="1"/>
      <protection/>
    </xf>
    <xf numFmtId="49" fontId="0" fillId="0" borderId="0" xfId="0" applyNumberFormat="1" applyFont="1" applyAlignment="1" applyProtection="1">
      <alignment vertical="top" wrapText="1"/>
      <protection/>
    </xf>
    <xf numFmtId="0" fontId="13" fillId="0" borderId="0" xfId="0" applyFont="1" applyAlignment="1" applyProtection="1">
      <alignment vertical="top" wrapText="1"/>
      <protection/>
    </xf>
    <xf numFmtId="0" fontId="0" fillId="0" borderId="0" xfId="0" applyAlignment="1" applyProtection="1">
      <alignment vertical="top" wrapText="1"/>
      <protection/>
    </xf>
    <xf numFmtId="0" fontId="12" fillId="0" borderId="0" xfId="0" applyFont="1" applyAlignment="1" applyProtection="1">
      <alignment horizontal="justify" vertical="top" wrapText="1" readingOrder="1"/>
      <protection/>
    </xf>
    <xf numFmtId="49" fontId="0" fillId="0" borderId="0" xfId="0" applyNumberFormat="1" applyFont="1" applyAlignment="1" applyProtection="1">
      <alignment horizontal="center" vertical="top"/>
      <protection/>
    </xf>
    <xf numFmtId="0" fontId="29" fillId="0" borderId="0" xfId="526" applyNumberFormat="1" applyFont="1" applyAlignment="1">
      <alignment horizontal="justify" vertical="center"/>
      <protection/>
    </xf>
    <xf numFmtId="0" fontId="4" fillId="0" borderId="0" xfId="44" applyFont="1" applyBorder="1" applyAlignment="1" applyProtection="1">
      <alignment horizontal="left" wrapText="1"/>
      <protection/>
    </xf>
    <xf numFmtId="0" fontId="0" fillId="0" borderId="0" xfId="0" applyFont="1" applyAlignment="1" applyProtection="1">
      <alignment horizontal="left"/>
      <protection/>
    </xf>
    <xf numFmtId="0" fontId="4" fillId="0" borderId="0" xfId="44" applyNumberFormat="1" applyFont="1" applyBorder="1" applyAlignment="1" applyProtection="1">
      <alignment horizontal="justify" vertical="top" wrapText="1"/>
      <protection/>
    </xf>
    <xf numFmtId="0" fontId="0" fillId="0" borderId="0" xfId="0" applyNumberFormat="1" applyFont="1" applyAlignment="1" applyProtection="1">
      <alignment wrapText="1"/>
      <protection/>
    </xf>
    <xf numFmtId="0" fontId="4" fillId="0" borderId="0" xfId="0" applyNumberFormat="1" applyFont="1" applyAlignment="1" applyProtection="1">
      <alignment wrapText="1"/>
      <protection/>
    </xf>
    <xf numFmtId="0" fontId="2" fillId="0" borderId="0" xfId="44" applyFont="1" applyBorder="1" applyAlignment="1" applyProtection="1">
      <alignment horizontal="center" wrapText="1"/>
      <protection/>
    </xf>
    <xf numFmtId="164" fontId="2" fillId="0" borderId="0" xfId="44" applyNumberFormat="1" applyFont="1" applyBorder="1" applyAlignment="1" applyProtection="1">
      <alignment horizontal="right" wrapText="1"/>
      <protection/>
    </xf>
    <xf numFmtId="4" fontId="2" fillId="0" borderId="0" xfId="44" applyNumberFormat="1" applyFont="1" applyBorder="1" applyAlignment="1" applyProtection="1">
      <alignment wrapText="1"/>
      <protection locked="0"/>
    </xf>
    <xf numFmtId="4" fontId="2" fillId="0" borderId="0" xfId="44" applyNumberFormat="1" applyFont="1" applyBorder="1" applyAlignment="1" applyProtection="1">
      <alignment horizontal="right" wrapText="1"/>
      <protection/>
    </xf>
    <xf numFmtId="0" fontId="55" fillId="0" borderId="0" xfId="44" applyFont="1" applyBorder="1" applyAlignment="1" applyProtection="1">
      <alignment wrapText="1"/>
      <protection locked="0"/>
    </xf>
    <xf numFmtId="49" fontId="2" fillId="0" borderId="0" xfId="44" applyNumberFormat="1" applyFont="1" applyBorder="1" applyAlignment="1" applyProtection="1">
      <alignment horizontal="justify" vertical="top" wrapText="1"/>
      <protection locked="0"/>
    </xf>
    <xf numFmtId="49" fontId="4" fillId="0" borderId="0" xfId="44" applyNumberFormat="1" applyFont="1" applyBorder="1" applyAlignment="1" applyProtection="1">
      <alignment horizontal="justify" vertical="top" wrapText="1"/>
      <protection locked="0"/>
    </xf>
    <xf numFmtId="49" fontId="0" fillId="0" borderId="0" xfId="0" applyNumberFormat="1" applyFont="1" applyAlignment="1" applyProtection="1">
      <alignment wrapText="1"/>
      <protection locked="0"/>
    </xf>
    <xf numFmtId="0" fontId="4" fillId="0" borderId="0" xfId="44" applyNumberFormat="1" applyFont="1" applyBorder="1" applyAlignment="1" applyProtection="1">
      <alignment horizontal="justify" vertical="top" wrapText="1"/>
      <protection locked="0"/>
    </xf>
    <xf numFmtId="49" fontId="4" fillId="0" borderId="0" xfId="44" applyNumberFormat="1" applyFont="1" applyBorder="1" applyAlignment="1" applyProtection="1">
      <alignment vertical="top" wrapText="1"/>
      <protection locked="0"/>
    </xf>
    <xf numFmtId="0" fontId="0" fillId="0" borderId="0" xfId="0" applyNumberFormat="1" applyFont="1" applyAlignment="1" applyProtection="1">
      <alignment wrapText="1"/>
      <protection locked="0"/>
    </xf>
    <xf numFmtId="0" fontId="4" fillId="0" borderId="0" xfId="44" applyFont="1" applyBorder="1" applyAlignment="1" applyProtection="1">
      <alignment horizontal="justify" vertical="top" wrapText="1"/>
      <protection locked="0"/>
    </xf>
    <xf numFmtId="0" fontId="4" fillId="0" borderId="0" xfId="42" applyFont="1" applyAlignment="1" applyProtection="1">
      <alignment horizontal="left" vertical="top" wrapText="1"/>
      <protection locked="0"/>
    </xf>
    <xf numFmtId="0" fontId="4" fillId="0" borderId="0" xfId="42" applyNumberFormat="1" applyFont="1" applyAlignment="1" applyProtection="1">
      <alignment horizontal="justify" vertical="top" wrapText="1"/>
      <protection locked="0"/>
    </xf>
    <xf numFmtId="0" fontId="4" fillId="0" borderId="0" xfId="43" applyFont="1" applyBorder="1" applyAlignment="1" applyProtection="1">
      <alignment horizontal="justify" vertical="top" wrapText="1"/>
      <protection locked="0"/>
    </xf>
    <xf numFmtId="0" fontId="4" fillId="0" borderId="0" xfId="42" applyFont="1" applyAlignment="1" applyProtection="1">
      <alignment vertical="top" wrapText="1"/>
      <protection locked="0"/>
    </xf>
    <xf numFmtId="49" fontId="4" fillId="0" borderId="0" xfId="0" applyNumberFormat="1" applyFont="1" applyAlignment="1" applyProtection="1">
      <alignment wrapText="1"/>
      <protection locked="0"/>
    </xf>
    <xf numFmtId="0" fontId="4" fillId="0" borderId="0" xfId="0" applyNumberFormat="1" applyFont="1" applyAlignment="1" applyProtection="1">
      <alignment wrapText="1"/>
      <protection locked="0"/>
    </xf>
    <xf numFmtId="0" fontId="4" fillId="0" borderId="0" xfId="42" applyNumberFormat="1" applyFont="1" applyAlignment="1" applyProtection="1">
      <alignment vertical="top" wrapText="1"/>
      <protection locked="0"/>
    </xf>
    <xf numFmtId="0" fontId="4" fillId="0" borderId="0" xfId="42" applyFont="1" applyAlignment="1" applyProtection="1">
      <alignment wrapText="1"/>
      <protection locked="0"/>
    </xf>
    <xf numFmtId="0" fontId="6" fillId="0" borderId="0" xfId="43" applyFont="1" applyBorder="1" applyAlignment="1" applyProtection="1">
      <alignment horizontal="justify" vertical="top" wrapText="1"/>
      <protection locked="0"/>
    </xf>
    <xf numFmtId="0" fontId="6" fillId="0" borderId="0" xfId="44" applyFont="1" applyBorder="1" applyAlignment="1" applyProtection="1">
      <alignment horizontal="justify" vertical="top" wrapText="1"/>
      <protection locked="0"/>
    </xf>
    <xf numFmtId="0" fontId="1" fillId="0" borderId="0" xfId="42" applyNumberFormat="1" applyFont="1" applyAlignment="1" applyProtection="1">
      <alignment vertical="top" wrapText="1"/>
      <protection locked="0"/>
    </xf>
    <xf numFmtId="0" fontId="1" fillId="0" borderId="0" xfId="42" applyFont="1" applyAlignment="1" applyProtection="1">
      <alignment vertical="top" wrapText="1"/>
      <protection locked="0"/>
    </xf>
    <xf numFmtId="0" fontId="7" fillId="0" borderId="18" xfId="354" applyFont="1" applyFill="1" applyBorder="1" applyAlignment="1" applyProtection="1">
      <alignment horizontal="left" vertical="top"/>
      <protection/>
    </xf>
    <xf numFmtId="0" fontId="7" fillId="0" borderId="18" xfId="354" applyFont="1" applyFill="1" applyBorder="1" applyAlignment="1" applyProtection="1">
      <alignment horizontal="left" vertical="center"/>
      <protection/>
    </xf>
    <xf numFmtId="0" fontId="7" fillId="0" borderId="18" xfId="354" applyFont="1" applyFill="1" applyBorder="1" applyAlignment="1" applyProtection="1">
      <alignment horizontal="center" vertical="top"/>
      <protection/>
    </xf>
    <xf numFmtId="4" fontId="7" fillId="0" borderId="18" xfId="354" applyNumberFormat="1" applyFont="1" applyFill="1" applyBorder="1" applyAlignment="1" applyProtection="1">
      <alignment horizontal="left" vertical="top"/>
      <protection locked="0"/>
    </xf>
    <xf numFmtId="4" fontId="7" fillId="0" borderId="18" xfId="354" applyNumberFormat="1" applyFont="1" applyFill="1" applyBorder="1" applyAlignment="1" applyProtection="1">
      <alignment horizontal="right"/>
      <protection/>
    </xf>
    <xf numFmtId="0" fontId="0" fillId="0" borderId="18" xfId="354" applyFont="1" applyBorder="1" applyProtection="1">
      <alignment/>
      <protection locked="0"/>
    </xf>
    <xf numFmtId="0" fontId="4" fillId="0" borderId="18" xfId="354" applyFont="1" applyFill="1" applyBorder="1" applyAlignment="1" applyProtection="1">
      <alignment horizontal="center" vertical="top" wrapText="1"/>
      <protection/>
    </xf>
    <xf numFmtId="0" fontId="4" fillId="0" borderId="18" xfId="354" applyFont="1" applyFill="1" applyBorder="1" applyAlignment="1" applyProtection="1">
      <alignment horizontal="left" vertical="center" wrapText="1"/>
      <protection/>
    </xf>
    <xf numFmtId="4" fontId="4" fillId="0" borderId="18" xfId="354" applyNumberFormat="1" applyFont="1" applyFill="1" applyBorder="1" applyAlignment="1" applyProtection="1">
      <alignment horizontal="center" vertical="top" wrapText="1"/>
      <protection locked="0"/>
    </xf>
    <xf numFmtId="4" fontId="4" fillId="0" borderId="18" xfId="354" applyNumberFormat="1" applyFont="1" applyFill="1" applyBorder="1" applyAlignment="1" applyProtection="1">
      <alignment horizontal="right" wrapText="1"/>
      <protection/>
    </xf>
    <xf numFmtId="0" fontId="0" fillId="0" borderId="18" xfId="354" applyFont="1" applyBorder="1" applyProtection="1">
      <alignment/>
      <protection locked="0"/>
    </xf>
    <xf numFmtId="0" fontId="0" fillId="0" borderId="18" xfId="354" applyFont="1" applyFill="1" applyBorder="1" applyAlignment="1" applyProtection="1">
      <alignment horizontal="center" vertical="top" wrapText="1"/>
      <protection/>
    </xf>
    <xf numFmtId="0" fontId="41" fillId="0" borderId="18" xfId="354" applyFont="1" applyFill="1" applyBorder="1" applyAlignment="1" applyProtection="1">
      <alignment horizontal="left" vertical="center" wrapText="1"/>
      <protection/>
    </xf>
    <xf numFmtId="0" fontId="41" fillId="0" borderId="18" xfId="354" applyFont="1" applyFill="1" applyBorder="1" applyAlignment="1" applyProtection="1">
      <alignment horizontal="right" wrapText="1"/>
      <protection/>
    </xf>
    <xf numFmtId="0" fontId="41" fillId="0" borderId="18" xfId="354" applyFont="1" applyFill="1" applyBorder="1" applyAlignment="1" applyProtection="1">
      <alignment horizontal="center" wrapText="1"/>
      <protection/>
    </xf>
    <xf numFmtId="4" fontId="0" fillId="0" borderId="18" xfId="354" applyNumberFormat="1" applyFont="1" applyFill="1" applyBorder="1" applyAlignment="1" applyProtection="1">
      <alignment horizontal="right" vertical="top" wrapText="1"/>
      <protection locked="0"/>
    </xf>
    <xf numFmtId="4" fontId="0" fillId="0" borderId="18" xfId="354" applyNumberFormat="1" applyFont="1" applyFill="1" applyBorder="1" applyAlignment="1" applyProtection="1">
      <alignment horizontal="right" wrapText="1"/>
      <protection/>
    </xf>
    <xf numFmtId="0" fontId="5" fillId="0" borderId="18" xfId="354" applyFont="1" applyFill="1" applyBorder="1" applyAlignment="1" applyProtection="1">
      <alignment horizontal="left" vertical="top"/>
      <protection/>
    </xf>
    <xf numFmtId="0" fontId="5" fillId="0" borderId="18" xfId="354" applyFont="1" applyFill="1" applyBorder="1" applyAlignment="1" applyProtection="1">
      <alignment horizontal="left" vertical="center"/>
      <protection/>
    </xf>
    <xf numFmtId="0" fontId="5" fillId="0" borderId="18" xfId="354" applyFont="1" applyFill="1" applyBorder="1" applyAlignment="1" applyProtection="1">
      <alignment horizontal="center" vertical="top"/>
      <protection/>
    </xf>
    <xf numFmtId="4" fontId="5" fillId="0" borderId="18" xfId="354" applyNumberFormat="1" applyFont="1" applyFill="1" applyBorder="1" applyAlignment="1" applyProtection="1">
      <alignment horizontal="left" vertical="top"/>
      <protection locked="0"/>
    </xf>
    <xf numFmtId="4" fontId="5" fillId="0" borderId="18" xfId="354" applyNumberFormat="1" applyFont="1" applyFill="1" applyBorder="1" applyAlignment="1" applyProtection="1">
      <alignment horizontal="right"/>
      <protection/>
    </xf>
    <xf numFmtId="0" fontId="40" fillId="0" borderId="18" xfId="354" applyFont="1" applyBorder="1" applyProtection="1">
      <alignment/>
      <protection locked="0"/>
    </xf>
    <xf numFmtId="0" fontId="4" fillId="0" borderId="18" xfId="354" applyFont="1" applyFill="1" applyBorder="1" applyAlignment="1" applyProtection="1">
      <alignment horizontal="left" vertical="top" wrapText="1"/>
      <protection/>
    </xf>
    <xf numFmtId="4" fontId="0" fillId="0" borderId="18" xfId="354" applyNumberFormat="1" applyFont="1" applyFill="1" applyBorder="1" applyAlignment="1" applyProtection="1">
      <alignment/>
      <protection locked="0"/>
    </xf>
    <xf numFmtId="0" fontId="0" fillId="0" borderId="18" xfId="352" applyFont="1" applyFill="1" applyBorder="1" applyAlignment="1" applyProtection="1">
      <alignment horizontal="left" vertical="center" wrapText="1"/>
      <protection/>
    </xf>
    <xf numFmtId="0" fontId="0" fillId="0" borderId="18" xfId="352" applyFont="1" applyFill="1" applyBorder="1" applyAlignment="1" applyProtection="1">
      <alignment horizontal="justify" wrapText="1"/>
      <protection/>
    </xf>
    <xf numFmtId="0" fontId="0" fillId="0" borderId="18" xfId="320" applyFont="1" applyFill="1" applyBorder="1" applyAlignment="1" applyProtection="1">
      <alignment horizontal="justify" wrapText="1"/>
      <protection/>
    </xf>
    <xf numFmtId="4" fontId="0" fillId="0" borderId="18" xfId="354" applyNumberFormat="1" applyFont="1" applyFill="1" applyBorder="1" applyAlignment="1" applyProtection="1">
      <alignment horizontal="right" wrapText="1"/>
      <protection locked="0"/>
    </xf>
    <xf numFmtId="0" fontId="0" fillId="0" borderId="18" xfId="354" applyFont="1" applyFill="1" applyBorder="1" applyAlignment="1" applyProtection="1">
      <alignment horizontal="left" vertical="center" wrapText="1"/>
      <protection/>
    </xf>
    <xf numFmtId="0" fontId="0" fillId="0" borderId="18" xfId="352" applyFont="1" applyFill="1" applyBorder="1" applyAlignment="1" applyProtection="1">
      <alignment horizontal="left" vertical="center" wrapText="1"/>
      <protection/>
    </xf>
    <xf numFmtId="0" fontId="0" fillId="0" borderId="18" xfId="352" applyFont="1" applyFill="1" applyBorder="1" applyAlignment="1" applyProtection="1">
      <alignment horizontal="left" wrapText="1"/>
      <protection/>
    </xf>
    <xf numFmtId="0" fontId="0" fillId="0" borderId="18" xfId="352" applyFont="1" applyFill="1" applyBorder="1" applyAlignment="1" applyProtection="1">
      <alignment horizontal="center" wrapText="1"/>
      <protection/>
    </xf>
    <xf numFmtId="4" fontId="5" fillId="0" borderId="18" xfId="354" applyNumberFormat="1" applyFont="1" applyFill="1" applyBorder="1" applyAlignment="1" applyProtection="1">
      <alignment horizontal="right" vertical="top"/>
      <protection/>
    </xf>
    <xf numFmtId="4" fontId="0" fillId="0" borderId="18" xfId="354" applyNumberFormat="1" applyFont="1" applyBorder="1" applyAlignment="1" applyProtection="1">
      <alignment horizontal="right" vertical="top"/>
      <protection locked="0"/>
    </xf>
    <xf numFmtId="0" fontId="4" fillId="0" borderId="18" xfId="399" applyFont="1" applyBorder="1" applyAlignment="1" applyProtection="1">
      <alignment horizontal="left" vertical="distributed" wrapText="1"/>
      <protection/>
    </xf>
    <xf numFmtId="0" fontId="42" fillId="0" borderId="18" xfId="354" applyFont="1" applyFill="1" applyBorder="1" applyAlignment="1" applyProtection="1">
      <alignment horizontal="center"/>
      <protection/>
    </xf>
    <xf numFmtId="4" fontId="0" fillId="0" borderId="18" xfId="354" applyNumberFormat="1" applyFont="1" applyFill="1" applyBorder="1" applyAlignment="1" applyProtection="1">
      <alignment/>
      <protection locked="0"/>
    </xf>
    <xf numFmtId="4" fontId="0" fillId="0" borderId="18" xfId="354" applyNumberFormat="1" applyFont="1" applyFill="1" applyBorder="1" applyAlignment="1" applyProtection="1">
      <alignment horizontal="right" wrapText="1"/>
      <protection/>
    </xf>
    <xf numFmtId="0" fontId="0" fillId="0" borderId="18" xfId="354" applyBorder="1" applyProtection="1">
      <alignment/>
      <protection locked="0"/>
    </xf>
    <xf numFmtId="0" fontId="0" fillId="0" borderId="18" xfId="354" applyFont="1" applyFill="1" applyBorder="1" applyAlignment="1" applyProtection="1">
      <alignment horizontal="center" vertical="top" wrapText="1"/>
      <protection/>
    </xf>
    <xf numFmtId="0" fontId="0" fillId="0" borderId="18" xfId="395" applyFont="1" applyFill="1" applyBorder="1" applyAlignment="1" applyProtection="1">
      <alignment horizontal="left" vertical="center" wrapText="1"/>
      <protection/>
    </xf>
    <xf numFmtId="0" fontId="4" fillId="0" borderId="18" xfId="354" applyFont="1" applyFill="1" applyBorder="1" applyAlignment="1" applyProtection="1">
      <alignment horizontal="justify" wrapText="1"/>
      <protection/>
    </xf>
    <xf numFmtId="0" fontId="4" fillId="0" borderId="18" xfId="399" applyFont="1" applyBorder="1" applyAlignment="1" applyProtection="1">
      <alignment horizontal="left" vertical="center" wrapText="1"/>
      <protection/>
    </xf>
    <xf numFmtId="0" fontId="0" fillId="0" borderId="18" xfId="354" applyFont="1" applyFill="1" applyBorder="1" applyAlignment="1" applyProtection="1">
      <alignment horizontal="center"/>
      <protection/>
    </xf>
    <xf numFmtId="0" fontId="4" fillId="0" borderId="18" xfId="399" applyFont="1" applyBorder="1" applyAlignment="1" applyProtection="1">
      <alignment horizontal="justify" vertical="top" wrapText="1"/>
      <protection/>
    </xf>
    <xf numFmtId="4" fontId="4" fillId="0" borderId="18" xfId="352" applyNumberFormat="1" applyFont="1" applyBorder="1" applyAlignment="1" applyProtection="1">
      <alignment horizontal="right" wrapText="1"/>
      <protection locked="0"/>
    </xf>
    <xf numFmtId="0" fontId="0" fillId="0" borderId="18" xfId="354" applyFont="1" applyBorder="1" applyAlignment="1" applyProtection="1">
      <alignment horizontal="center" vertical="top" wrapText="1"/>
      <protection/>
    </xf>
    <xf numFmtId="0" fontId="4" fillId="0" borderId="18" xfId="401" applyFont="1" applyBorder="1" applyAlignment="1" applyProtection="1">
      <alignment horizontal="left" vertical="center" wrapText="1"/>
      <protection/>
    </xf>
    <xf numFmtId="0" fontId="41" fillId="0" borderId="18" xfId="354" applyFont="1" applyBorder="1" applyAlignment="1" applyProtection="1">
      <alignment horizontal="center" vertical="top" wrapText="1"/>
      <protection/>
    </xf>
    <xf numFmtId="4" fontId="0" fillId="0" borderId="18" xfId="354" applyNumberFormat="1" applyFont="1" applyBorder="1" applyAlignment="1" applyProtection="1">
      <alignment horizontal="center" wrapText="1"/>
      <protection locked="0"/>
    </xf>
    <xf numFmtId="4" fontId="0" fillId="0" borderId="18" xfId="354" applyNumberFormat="1" applyFont="1" applyBorder="1" applyAlignment="1" applyProtection="1">
      <alignment horizontal="right" wrapText="1"/>
      <protection/>
    </xf>
    <xf numFmtId="0" fontId="4" fillId="0" borderId="18" xfId="354" applyFont="1" applyBorder="1" applyAlignment="1" applyProtection="1">
      <alignment horizontal="center" vertical="top" wrapText="1"/>
      <protection/>
    </xf>
    <xf numFmtId="0" fontId="4" fillId="0" borderId="18" xfId="354" applyFont="1" applyBorder="1" applyAlignment="1" applyProtection="1">
      <alignment horizontal="left" vertical="center" wrapText="1"/>
      <protection/>
    </xf>
    <xf numFmtId="0" fontId="0" fillId="0" borderId="18" xfId="354" applyFont="1" applyBorder="1" applyProtection="1">
      <alignment/>
      <protection/>
    </xf>
    <xf numFmtId="0" fontId="0" fillId="0" borderId="18" xfId="354" applyFont="1" applyBorder="1" applyAlignment="1" applyProtection="1">
      <alignment horizontal="center"/>
      <protection/>
    </xf>
    <xf numFmtId="4" fontId="0" fillId="0" borderId="18" xfId="354" applyNumberFormat="1" applyFont="1" applyBorder="1" applyAlignment="1" applyProtection="1">
      <alignment/>
      <protection locked="0"/>
    </xf>
    <xf numFmtId="4" fontId="0" fillId="0" borderId="18" xfId="354" applyNumberFormat="1" applyFont="1" applyBorder="1" applyAlignment="1" applyProtection="1">
      <alignment horizontal="right"/>
      <protection/>
    </xf>
    <xf numFmtId="0" fontId="41" fillId="0" borderId="18" xfId="354" applyFont="1" applyBorder="1" applyAlignment="1" applyProtection="1">
      <alignment horizontal="right" vertical="top" wrapText="1"/>
      <protection/>
    </xf>
    <xf numFmtId="4" fontId="0" fillId="0" borderId="18" xfId="354" applyNumberFormat="1" applyFont="1" applyBorder="1" applyAlignment="1" applyProtection="1">
      <alignment horizontal="right" wrapText="1"/>
      <protection locked="0"/>
    </xf>
    <xf numFmtId="0" fontId="0" fillId="0" borderId="18" xfId="397" applyFont="1" applyBorder="1" applyAlignment="1" applyProtection="1">
      <alignment horizontal="left" vertical="center" wrapText="1"/>
      <protection/>
    </xf>
    <xf numFmtId="0" fontId="4" fillId="0" borderId="18" xfId="354" applyFont="1" applyBorder="1" applyAlignment="1" applyProtection="1">
      <alignment horizontal="justify" wrapText="1"/>
      <protection/>
    </xf>
    <xf numFmtId="0" fontId="4" fillId="0" borderId="18" xfId="354" applyFont="1" applyBorder="1" applyAlignment="1" applyProtection="1">
      <alignment horizontal="center" wrapText="1"/>
      <protection/>
    </xf>
    <xf numFmtId="0" fontId="0" fillId="0" borderId="18" xfId="354" applyFont="1" applyBorder="1" applyAlignment="1" applyProtection="1">
      <alignment horizontal="left" vertical="center" wrapText="1"/>
      <protection/>
    </xf>
    <xf numFmtId="0" fontId="0" fillId="0" borderId="18" xfId="354" applyFont="1" applyBorder="1" applyAlignment="1" applyProtection="1">
      <alignment horizontal="left" vertical="center" wrapText="1"/>
      <protection/>
    </xf>
    <xf numFmtId="0" fontId="0" fillId="0" borderId="18" xfId="397" applyFont="1" applyBorder="1" applyAlignment="1" applyProtection="1">
      <alignment horizontal="left" vertical="center" wrapText="1"/>
      <protection/>
    </xf>
    <xf numFmtId="0" fontId="4" fillId="0" borderId="18" xfId="354" applyFont="1" applyBorder="1" applyAlignment="1" applyProtection="1">
      <alignment horizontal="center" vertical="center" wrapText="1"/>
      <protection/>
    </xf>
    <xf numFmtId="0" fontId="0" fillId="0" borderId="18" xfId="401" applyFont="1" applyBorder="1" applyAlignment="1" applyProtection="1">
      <alignment horizontal="left" vertical="center" wrapText="1"/>
      <protection/>
    </xf>
    <xf numFmtId="4" fontId="0" fillId="0" borderId="18" xfId="354" applyNumberFormat="1" applyFont="1" applyBorder="1" applyAlignment="1" applyProtection="1">
      <alignment horizontal="center" vertical="top" wrapText="1"/>
      <protection locked="0"/>
    </xf>
    <xf numFmtId="0" fontId="0" fillId="0" borderId="18" xfId="354" applyFont="1" applyFill="1" applyBorder="1" applyAlignment="1" applyProtection="1">
      <alignment horizontal="left" vertical="center" wrapText="1"/>
      <protection/>
    </xf>
    <xf numFmtId="0" fontId="0" fillId="0" borderId="18" xfId="354" applyFont="1" applyBorder="1" applyAlignment="1" applyProtection="1">
      <alignment/>
      <protection/>
    </xf>
    <xf numFmtId="0" fontId="0" fillId="0" borderId="18" xfId="354" applyFont="1" applyBorder="1" applyAlignment="1" applyProtection="1">
      <alignment horizontal="center" vertical="top" wrapText="1"/>
      <protection/>
    </xf>
    <xf numFmtId="0" fontId="4" fillId="0" borderId="18" xfId="354" applyFont="1" applyBorder="1" applyAlignment="1" applyProtection="1">
      <alignment horizontal="left" vertical="top" wrapText="1" indent="1"/>
      <protection/>
    </xf>
    <xf numFmtId="0" fontId="4" fillId="0" borderId="18" xfId="354" applyFont="1" applyBorder="1" applyAlignment="1" applyProtection="1">
      <alignment horizontal="center" wrapText="1"/>
      <protection/>
    </xf>
    <xf numFmtId="4" fontId="0" fillId="0" borderId="18" xfId="354" applyNumberFormat="1" applyFont="1" applyBorder="1" applyAlignment="1" applyProtection="1">
      <alignment horizontal="right" wrapText="1"/>
      <protection locked="0"/>
    </xf>
    <xf numFmtId="0" fontId="0" fillId="0" borderId="18" xfId="397" applyFont="1" applyFill="1" applyBorder="1" applyAlignment="1" applyProtection="1">
      <alignment horizontal="left" vertical="center" wrapText="1"/>
      <protection/>
    </xf>
    <xf numFmtId="0" fontId="0" fillId="0" borderId="18" xfId="401" applyFont="1" applyFill="1" applyBorder="1" applyAlignment="1" applyProtection="1">
      <alignment horizontal="center"/>
      <protection/>
    </xf>
    <xf numFmtId="4" fontId="0" fillId="0" borderId="18" xfId="354" applyNumberFormat="1" applyFont="1" applyFill="1" applyBorder="1" applyAlignment="1" applyProtection="1">
      <alignment horizontal="right" wrapText="1"/>
      <protection locked="0"/>
    </xf>
    <xf numFmtId="0" fontId="4" fillId="0" borderId="18" xfId="354" applyFont="1" applyFill="1" applyBorder="1" applyAlignment="1" applyProtection="1">
      <alignment horizontal="justify" vertical="top" wrapText="1"/>
      <protection/>
    </xf>
    <xf numFmtId="4" fontId="4" fillId="0" borderId="18" xfId="354" applyNumberFormat="1" applyFont="1" applyFill="1" applyBorder="1" applyAlignment="1" applyProtection="1">
      <alignment horizontal="justify" vertical="top" wrapText="1"/>
      <protection locked="0"/>
    </xf>
    <xf numFmtId="49" fontId="4" fillId="0" borderId="18" xfId="354" applyNumberFormat="1" applyFont="1" applyFill="1" applyBorder="1" applyAlignment="1" applyProtection="1">
      <alignment horizontal="justify" vertical="center" wrapText="1"/>
      <protection/>
    </xf>
    <xf numFmtId="0" fontId="4" fillId="0" borderId="18" xfId="354" applyFont="1" applyFill="1" applyBorder="1" applyAlignment="1" applyProtection="1">
      <alignment horizontal="left" wrapText="1"/>
      <protection/>
    </xf>
    <xf numFmtId="0" fontId="5" fillId="0" borderId="18" xfId="354" applyFont="1" applyBorder="1" applyAlignment="1" applyProtection="1">
      <alignment horizontal="right" vertical="center" wrapText="1"/>
      <protection/>
    </xf>
    <xf numFmtId="0" fontId="40" fillId="0" borderId="18" xfId="354" applyFont="1" applyBorder="1" applyAlignment="1" applyProtection="1">
      <alignment horizontal="left" vertical="center" wrapText="1"/>
      <protection/>
    </xf>
    <xf numFmtId="0" fontId="7" fillId="0" borderId="18" xfId="354" applyFont="1" applyBorder="1" applyAlignment="1" applyProtection="1">
      <alignment horizontal="center" vertical="center" wrapText="1"/>
      <protection/>
    </xf>
    <xf numFmtId="4" fontId="25" fillId="0" borderId="18" xfId="354" applyNumberFormat="1" applyFont="1" applyBorder="1" applyAlignment="1" applyProtection="1">
      <alignment horizontal="center" vertical="center" wrapText="1"/>
      <protection/>
    </xf>
    <xf numFmtId="4" fontId="5" fillId="0" borderId="18" xfId="354" applyNumberFormat="1" applyFont="1" applyFill="1" applyBorder="1" applyAlignment="1" applyProtection="1">
      <alignment horizontal="right" wrapText="1"/>
      <protection locked="0"/>
    </xf>
    <xf numFmtId="49" fontId="5" fillId="0" borderId="18" xfId="354" applyNumberFormat="1" applyFont="1" applyFill="1" applyBorder="1" applyAlignment="1" applyProtection="1">
      <alignment horizontal="left"/>
      <protection/>
    </xf>
    <xf numFmtId="0" fontId="6" fillId="0" borderId="18" xfId="354" applyFont="1" applyFill="1" applyBorder="1" applyAlignment="1" applyProtection="1">
      <alignment horizontal="right" wrapText="1"/>
      <protection/>
    </xf>
    <xf numFmtId="0" fontId="6" fillId="0" borderId="18" xfId="354" applyFont="1" applyFill="1" applyBorder="1" applyAlignment="1" applyProtection="1">
      <alignment horizontal="center" wrapText="1"/>
      <protection/>
    </xf>
    <xf numFmtId="4" fontId="0" fillId="0" borderId="18" xfId="354" applyNumberFormat="1" applyFont="1" applyBorder="1" applyProtection="1">
      <alignment/>
      <protection locked="0"/>
    </xf>
    <xf numFmtId="0" fontId="4" fillId="0" borderId="18" xfId="354" applyFont="1" applyFill="1" applyBorder="1" applyAlignment="1" applyProtection="1">
      <alignment horizontal="right" vertical="top" wrapText="1"/>
      <protection/>
    </xf>
    <xf numFmtId="0" fontId="41" fillId="0" borderId="18" xfId="354" applyFont="1" applyBorder="1" applyAlignment="1" applyProtection="1">
      <alignment horizontal="right" wrapText="1"/>
      <protection/>
    </xf>
    <xf numFmtId="0" fontId="0" fillId="0" borderId="18" xfId="398" applyFont="1" applyBorder="1" applyAlignment="1" applyProtection="1">
      <alignment horizontal="left" vertical="center" wrapText="1"/>
      <protection/>
    </xf>
    <xf numFmtId="0" fontId="4" fillId="0" borderId="18" xfId="400" applyFont="1" applyBorder="1" applyAlignment="1" applyProtection="1">
      <alignment horizontal="justify" vertical="top" wrapText="1"/>
      <protection/>
    </xf>
    <xf numFmtId="4" fontId="4" fillId="0" borderId="18" xfId="354" applyNumberFormat="1" applyFont="1" applyBorder="1" applyAlignment="1" applyProtection="1">
      <alignment horizontal="right" vertical="top" wrapText="1"/>
      <protection locked="0"/>
    </xf>
    <xf numFmtId="0" fontId="4" fillId="0" borderId="18" xfId="354" applyFont="1" applyBorder="1" applyAlignment="1" applyProtection="1">
      <alignment horizontal="justify" vertical="top" wrapText="1"/>
      <protection/>
    </xf>
    <xf numFmtId="0" fontId="4" fillId="0" borderId="18" xfId="354" applyFont="1" applyBorder="1" applyAlignment="1" applyProtection="1">
      <alignment horizontal="left" wrapText="1"/>
      <protection/>
    </xf>
    <xf numFmtId="4" fontId="4" fillId="0" borderId="18" xfId="354" applyNumberFormat="1" applyFont="1" applyFill="1" applyBorder="1" applyAlignment="1" applyProtection="1">
      <alignment horizontal="justify" wrapText="1"/>
      <protection locked="0"/>
    </xf>
    <xf numFmtId="49" fontId="5" fillId="0" borderId="18" xfId="354" applyNumberFormat="1" applyFont="1" applyFill="1" applyBorder="1" applyAlignment="1" applyProtection="1">
      <alignment horizontal="center" wrapText="1"/>
      <protection/>
    </xf>
    <xf numFmtId="4" fontId="6" fillId="0" borderId="18" xfId="354" applyNumberFormat="1" applyFont="1" applyFill="1" applyBorder="1" applyAlignment="1" applyProtection="1">
      <alignment horizontal="right" wrapText="1"/>
      <protection locked="0"/>
    </xf>
    <xf numFmtId="4" fontId="5" fillId="0" borderId="18" xfId="354" applyNumberFormat="1" applyFont="1" applyFill="1" applyBorder="1" applyAlignment="1" applyProtection="1">
      <alignment horizontal="right" wrapText="1"/>
      <protection/>
    </xf>
    <xf numFmtId="0" fontId="0" fillId="0" borderId="18" xfId="314" applyFont="1" applyFill="1" applyBorder="1" applyAlignment="1" applyProtection="1">
      <alignment horizontal="center" vertical="top" wrapText="1"/>
      <protection/>
    </xf>
    <xf numFmtId="0" fontId="0" fillId="0" borderId="18" xfId="314" applyFont="1" applyFill="1" applyBorder="1" applyAlignment="1" applyProtection="1">
      <alignment horizontal="justify" vertical="top" wrapText="1"/>
      <protection/>
    </xf>
    <xf numFmtId="4" fontId="94" fillId="0" borderId="18" xfId="314" applyNumberFormat="1" applyFont="1" applyFill="1" applyBorder="1" applyAlignment="1" applyProtection="1">
      <alignment wrapText="1"/>
      <protection locked="0"/>
    </xf>
    <xf numFmtId="0" fontId="0" fillId="0" borderId="18" xfId="314" applyFont="1" applyFill="1" applyBorder="1" applyAlignment="1" applyProtection="1">
      <alignment horizontal="right" vertical="top" wrapText="1"/>
      <protection/>
    </xf>
    <xf numFmtId="4" fontId="0" fillId="0" borderId="18" xfId="400" applyNumberFormat="1" applyFont="1" applyFill="1" applyBorder="1" applyAlignment="1" applyProtection="1">
      <alignment wrapText="1"/>
      <protection locked="0"/>
    </xf>
    <xf numFmtId="4" fontId="0" fillId="0" borderId="18" xfId="400" applyNumberFormat="1" applyFont="1" applyFill="1" applyBorder="1" applyAlignment="1" applyProtection="1">
      <alignment horizontal="right" wrapText="1"/>
      <protection/>
    </xf>
    <xf numFmtId="4" fontId="0" fillId="0" borderId="18" xfId="314" applyNumberFormat="1" applyFont="1" applyFill="1" applyBorder="1" applyAlignment="1" applyProtection="1">
      <alignment horizontal="right" wrapText="1"/>
      <protection/>
    </xf>
    <xf numFmtId="0" fontId="41" fillId="0" borderId="18" xfId="354" applyFont="1" applyFill="1" applyBorder="1" applyAlignment="1" applyProtection="1">
      <alignment horizontal="left" vertical="center" wrapText="1"/>
      <protection locked="0"/>
    </xf>
    <xf numFmtId="0" fontId="5" fillId="0" borderId="18" xfId="354" applyFont="1" applyFill="1" applyBorder="1" applyAlignment="1" applyProtection="1">
      <alignment horizontal="left" vertical="center"/>
      <protection locked="0"/>
    </xf>
    <xf numFmtId="0" fontId="4" fillId="0" borderId="18" xfId="354" applyFont="1" applyFill="1" applyBorder="1" applyAlignment="1" applyProtection="1">
      <alignment horizontal="left" vertical="top" wrapText="1"/>
      <protection locked="0"/>
    </xf>
    <xf numFmtId="0" fontId="0" fillId="0" borderId="18" xfId="352" applyFont="1" applyFill="1" applyBorder="1" applyAlignment="1" applyProtection="1">
      <alignment horizontal="left" vertical="center" wrapText="1"/>
      <protection locked="0"/>
    </xf>
    <xf numFmtId="0" fontId="0" fillId="0" borderId="18" xfId="352" applyFont="1" applyFill="1" applyBorder="1" applyAlignment="1" applyProtection="1">
      <alignment horizontal="left" vertical="top" wrapText="1"/>
      <protection locked="0"/>
    </xf>
    <xf numFmtId="0" fontId="0" fillId="0" borderId="18" xfId="396" applyFont="1" applyFill="1" applyBorder="1" applyAlignment="1" applyProtection="1">
      <alignment horizontal="left" vertical="center" wrapText="1"/>
      <protection locked="0"/>
    </xf>
    <xf numFmtId="0" fontId="0" fillId="0" borderId="18" xfId="396" applyFont="1" applyFill="1" applyBorder="1" applyAlignment="1" applyProtection="1">
      <alignment horizontal="left" vertical="center" wrapText="1"/>
      <protection locked="0"/>
    </xf>
    <xf numFmtId="0" fontId="0" fillId="0" borderId="18" xfId="354" applyFont="1" applyFill="1" applyBorder="1" applyAlignment="1" applyProtection="1">
      <alignment horizontal="left" vertical="center" wrapText="1"/>
      <protection locked="0"/>
    </xf>
    <xf numFmtId="0" fontId="0" fillId="0" borderId="18" xfId="352" applyFont="1" applyFill="1" applyBorder="1" applyAlignment="1" applyProtection="1">
      <alignment horizontal="left" vertical="center" wrapText="1"/>
      <protection locked="0"/>
    </xf>
    <xf numFmtId="0" fontId="0" fillId="0" borderId="18" xfId="352" applyFont="1" applyFill="1" applyBorder="1" applyAlignment="1" applyProtection="1">
      <alignment horizontal="left" vertical="center" wrapText="1"/>
      <protection locked="0"/>
    </xf>
    <xf numFmtId="0" fontId="4" fillId="0" borderId="18" xfId="399" applyFont="1" applyBorder="1" applyAlignment="1" applyProtection="1">
      <alignment horizontal="left" vertical="distributed" wrapText="1"/>
      <protection locked="0"/>
    </xf>
    <xf numFmtId="0" fontId="0" fillId="0" borderId="18" xfId="395" applyFont="1" applyFill="1" applyBorder="1" applyAlignment="1" applyProtection="1">
      <alignment horizontal="left" vertical="center" wrapText="1"/>
      <protection locked="0"/>
    </xf>
    <xf numFmtId="0" fontId="4" fillId="0" borderId="18" xfId="399" applyFont="1" applyBorder="1" applyAlignment="1" applyProtection="1">
      <alignment horizontal="left" vertical="center" wrapText="1"/>
      <protection locked="0"/>
    </xf>
    <xf numFmtId="0" fontId="4" fillId="0" borderId="18" xfId="400" applyFont="1" applyBorder="1" applyAlignment="1" applyProtection="1">
      <alignment horizontal="left" vertical="center" wrapText="1"/>
      <protection locked="0"/>
    </xf>
    <xf numFmtId="0" fontId="4" fillId="0" borderId="18" xfId="401" applyFont="1" applyBorder="1" applyAlignment="1" applyProtection="1">
      <alignment horizontal="left" vertical="center" wrapText="1"/>
      <protection locked="0"/>
    </xf>
    <xf numFmtId="0" fontId="4" fillId="0" borderId="18" xfId="354" applyFont="1" applyBorder="1" applyAlignment="1" applyProtection="1">
      <alignment horizontal="left" vertical="center" wrapText="1"/>
      <protection locked="0"/>
    </xf>
    <xf numFmtId="0" fontId="0" fillId="0" borderId="18" xfId="397" applyFont="1" applyBorder="1" applyAlignment="1" applyProtection="1">
      <alignment horizontal="left" vertical="center" wrapText="1"/>
      <protection locked="0"/>
    </xf>
    <xf numFmtId="0" fontId="0" fillId="0" borderId="18" xfId="354" applyFont="1" applyBorder="1" applyAlignment="1" applyProtection="1">
      <alignment horizontal="left" vertical="center" wrapText="1"/>
      <protection locked="0"/>
    </xf>
    <xf numFmtId="0" fontId="0" fillId="0" borderId="18" xfId="354" applyFont="1" applyBorder="1" applyAlignment="1" applyProtection="1">
      <alignment horizontal="left" vertical="center" wrapText="1"/>
      <protection locked="0"/>
    </xf>
    <xf numFmtId="0" fontId="0" fillId="0" borderId="18" xfId="397" applyFont="1" applyBorder="1" applyAlignment="1" applyProtection="1">
      <alignment horizontal="left" vertical="center" wrapText="1"/>
      <protection locked="0"/>
    </xf>
    <xf numFmtId="0" fontId="0" fillId="0" borderId="18" xfId="401" applyFont="1" applyBorder="1" applyAlignment="1" applyProtection="1">
      <alignment horizontal="left" vertical="center" wrapText="1"/>
      <protection locked="0"/>
    </xf>
    <xf numFmtId="0" fontId="0" fillId="0" borderId="18" xfId="354" applyFont="1" applyFill="1" applyBorder="1" applyAlignment="1" applyProtection="1">
      <alignment horizontal="left" vertical="center" wrapText="1"/>
      <protection locked="0"/>
    </xf>
    <xf numFmtId="0" fontId="4" fillId="0" borderId="18" xfId="354" applyFont="1" applyBorder="1" applyAlignment="1" applyProtection="1">
      <alignment horizontal="left" vertical="top" wrapText="1" indent="1"/>
      <protection locked="0"/>
    </xf>
    <xf numFmtId="0" fontId="0" fillId="0" borderId="18" xfId="397" applyFont="1" applyFill="1" applyBorder="1" applyAlignment="1" applyProtection="1">
      <alignment horizontal="left" vertical="center" wrapText="1"/>
      <protection locked="0"/>
    </xf>
    <xf numFmtId="0" fontId="4" fillId="0" borderId="18" xfId="354" applyFont="1" applyFill="1" applyBorder="1" applyAlignment="1" applyProtection="1">
      <alignment horizontal="left" vertical="center" wrapText="1"/>
      <protection locked="0"/>
    </xf>
    <xf numFmtId="49" fontId="4" fillId="0" borderId="18" xfId="354" applyNumberFormat="1" applyFont="1" applyFill="1" applyBorder="1" applyAlignment="1" applyProtection="1">
      <alignment horizontal="justify" vertical="center" wrapText="1"/>
      <protection locked="0"/>
    </xf>
    <xf numFmtId="0" fontId="40" fillId="0" borderId="18" xfId="354" applyFont="1" applyBorder="1" applyAlignment="1" applyProtection="1">
      <alignment horizontal="left" vertical="center" wrapText="1"/>
      <protection locked="0"/>
    </xf>
    <xf numFmtId="0" fontId="7" fillId="0" borderId="18" xfId="354" applyFont="1" applyFill="1" applyBorder="1" applyAlignment="1" applyProtection="1">
      <alignment horizontal="left" vertical="center"/>
      <protection locked="0"/>
    </xf>
    <xf numFmtId="0" fontId="4" fillId="0" borderId="18" xfId="396" applyFont="1" applyFill="1" applyBorder="1" applyAlignment="1" applyProtection="1">
      <alignment horizontal="left" vertical="center" wrapText="1"/>
      <protection locked="0"/>
    </xf>
    <xf numFmtId="0" fontId="0" fillId="0" borderId="18" xfId="396" applyFont="1" applyFill="1" applyBorder="1" applyAlignment="1" applyProtection="1">
      <alignment horizontal="left" vertical="center" wrapText="1"/>
      <protection locked="0"/>
    </xf>
    <xf numFmtId="0" fontId="0" fillId="0" borderId="18" xfId="398" applyFont="1" applyBorder="1" applyAlignment="1" applyProtection="1">
      <alignment horizontal="left" vertical="center" wrapText="1"/>
      <protection locked="0"/>
    </xf>
    <xf numFmtId="0" fontId="4" fillId="0" borderId="18" xfId="354" applyFont="1" applyBorder="1" applyAlignment="1" applyProtection="1">
      <alignment horizontal="justify" vertical="top" wrapText="1"/>
      <protection locked="0"/>
    </xf>
    <xf numFmtId="0" fontId="0" fillId="0" borderId="18" xfId="314" applyFont="1" applyFill="1" applyBorder="1" applyAlignment="1" applyProtection="1">
      <alignment horizontal="justify" vertical="top" wrapText="1"/>
      <protection locked="0"/>
    </xf>
    <xf numFmtId="0" fontId="0" fillId="0" borderId="18" xfId="314" applyFont="1" applyFill="1" applyBorder="1" applyAlignment="1" applyProtection="1">
      <alignment horizontal="justify" vertical="top" wrapText="1"/>
      <protection locked="0"/>
    </xf>
    <xf numFmtId="0" fontId="0" fillId="0" borderId="18" xfId="314" applyFont="1" applyFill="1" applyBorder="1" applyAlignment="1" applyProtection="1">
      <alignment horizontal="right" vertical="top" wrapText="1"/>
      <protection locked="0"/>
    </xf>
    <xf numFmtId="0" fontId="0" fillId="0" borderId="18" xfId="314" applyFont="1" applyFill="1" applyBorder="1" applyAlignment="1" applyProtection="1">
      <alignment horizontal="left" vertical="top" wrapText="1"/>
      <protection locked="0"/>
    </xf>
    <xf numFmtId="1" fontId="0" fillId="2" borderId="18" xfId="0" applyNumberFormat="1" applyFill="1" applyBorder="1" applyAlignment="1" applyProtection="1">
      <alignment horizontal="right" vertical="top"/>
      <protection/>
    </xf>
    <xf numFmtId="49" fontId="0" fillId="2" borderId="18" xfId="0" applyNumberFormat="1" applyFill="1" applyBorder="1" applyAlignment="1" applyProtection="1">
      <alignment horizontal="left" vertical="top" wrapText="1"/>
      <protection/>
    </xf>
    <xf numFmtId="49" fontId="0" fillId="2" borderId="18" xfId="0" applyNumberFormat="1" applyFill="1" applyBorder="1" applyAlignment="1" applyProtection="1">
      <alignment horizontal="center"/>
      <protection/>
    </xf>
    <xf numFmtId="1" fontId="0" fillId="2" borderId="18" xfId="0" applyNumberFormat="1" applyFill="1" applyBorder="1" applyAlignment="1" applyProtection="1">
      <alignment horizontal="right"/>
      <protection/>
    </xf>
    <xf numFmtId="4" fontId="0" fillId="2" borderId="18" xfId="0" applyNumberFormat="1" applyFill="1" applyBorder="1" applyAlignment="1" applyProtection="1">
      <alignment horizontal="right"/>
      <protection locked="0"/>
    </xf>
    <xf numFmtId="4" fontId="0" fillId="2" borderId="18" xfId="0" applyNumberFormat="1" applyFill="1" applyBorder="1" applyAlignment="1" applyProtection="1">
      <alignment horizontal="right"/>
      <protection/>
    </xf>
    <xf numFmtId="49" fontId="0" fillId="2" borderId="18" xfId="0" applyNumberFormat="1" applyFill="1" applyBorder="1" applyAlignment="1" applyProtection="1">
      <alignment horizontal="center" vertical="top" wrapText="1"/>
      <protection/>
    </xf>
    <xf numFmtId="1" fontId="0" fillId="2" borderId="18" xfId="0" applyNumberFormat="1" applyFill="1" applyBorder="1" applyAlignment="1" applyProtection="1">
      <alignment horizontal="center"/>
      <protection/>
    </xf>
    <xf numFmtId="4" fontId="0" fillId="2" borderId="18" xfId="0" applyNumberFormat="1" applyFill="1" applyBorder="1" applyAlignment="1" applyProtection="1">
      <alignment horizontal="center"/>
      <protection locked="0"/>
    </xf>
    <xf numFmtId="4" fontId="0" fillId="2" borderId="18" xfId="0" applyNumberFormat="1" applyFill="1" applyBorder="1" applyAlignment="1" applyProtection="1">
      <alignment horizontal="center"/>
      <protection/>
    </xf>
    <xf numFmtId="0" fontId="0" fillId="2" borderId="18" xfId="0" applyFill="1" applyBorder="1" applyAlignment="1" applyProtection="1">
      <alignment/>
      <protection locked="0"/>
    </xf>
    <xf numFmtId="1" fontId="0" fillId="0" borderId="18" xfId="0" applyNumberFormat="1" applyBorder="1" applyAlignment="1" applyProtection="1">
      <alignment horizontal="right" vertical="top"/>
      <protection/>
    </xf>
    <xf numFmtId="49" fontId="0" fillId="0" borderId="18" xfId="0" applyNumberFormat="1" applyBorder="1" applyAlignment="1" applyProtection="1">
      <alignment horizontal="left" vertical="top" wrapText="1"/>
      <protection/>
    </xf>
    <xf numFmtId="49" fontId="0" fillId="0" borderId="18" xfId="0" applyNumberFormat="1" applyBorder="1" applyAlignment="1" applyProtection="1">
      <alignment horizontal="center"/>
      <protection/>
    </xf>
    <xf numFmtId="1" fontId="0" fillId="0" borderId="18" xfId="0" applyNumberFormat="1" applyBorder="1" applyAlignment="1" applyProtection="1">
      <alignment horizontal="right"/>
      <protection/>
    </xf>
    <xf numFmtId="4" fontId="0" fillId="0" borderId="18" xfId="0" applyNumberFormat="1" applyBorder="1" applyAlignment="1" applyProtection="1">
      <alignment horizontal="right"/>
      <protection locked="0"/>
    </xf>
    <xf numFmtId="4" fontId="0" fillId="0" borderId="18" xfId="0" applyNumberFormat="1" applyBorder="1" applyAlignment="1" applyProtection="1">
      <alignment horizontal="right"/>
      <protection/>
    </xf>
    <xf numFmtId="0" fontId="0" fillId="0" borderId="18" xfId="0" applyBorder="1" applyAlignment="1" applyProtection="1">
      <alignment/>
      <protection locked="0"/>
    </xf>
    <xf numFmtId="1" fontId="50" fillId="0" borderId="18" xfId="0" applyNumberFormat="1" applyFont="1" applyBorder="1" applyAlignment="1" applyProtection="1">
      <alignment horizontal="left"/>
      <protection/>
    </xf>
    <xf numFmtId="49" fontId="50" fillId="0" borderId="18" xfId="0" applyNumberFormat="1" applyFont="1" applyBorder="1" applyAlignment="1" applyProtection="1">
      <alignment horizontal="left" vertical="top" wrapText="1"/>
      <protection/>
    </xf>
    <xf numFmtId="49" fontId="50" fillId="0" borderId="18" xfId="0" applyNumberFormat="1" applyFont="1" applyBorder="1" applyAlignment="1" applyProtection="1">
      <alignment horizontal="center"/>
      <protection/>
    </xf>
    <xf numFmtId="1" fontId="50" fillId="0" borderId="18" xfId="0" applyNumberFormat="1" applyFont="1" applyBorder="1" applyAlignment="1" applyProtection="1">
      <alignment horizontal="right"/>
      <protection/>
    </xf>
    <xf numFmtId="4" fontId="50" fillId="0" borderId="18" xfId="0" applyNumberFormat="1" applyFont="1" applyBorder="1" applyAlignment="1" applyProtection="1">
      <alignment horizontal="right"/>
      <protection locked="0"/>
    </xf>
    <xf numFmtId="4" fontId="50" fillId="0" borderId="18" xfId="0" applyNumberFormat="1" applyFont="1" applyBorder="1" applyAlignment="1" applyProtection="1">
      <alignment horizontal="right"/>
      <protection/>
    </xf>
    <xf numFmtId="0" fontId="50" fillId="0" borderId="18" xfId="0" applyFont="1" applyBorder="1" applyAlignment="1" applyProtection="1">
      <alignment/>
      <protection locked="0"/>
    </xf>
    <xf numFmtId="49" fontId="0" fillId="0" borderId="18" xfId="0" applyNumberFormat="1" applyFont="1" applyBorder="1" applyAlignment="1" applyProtection="1">
      <alignment horizontal="left" vertical="top" wrapText="1"/>
      <protection/>
    </xf>
    <xf numFmtId="0" fontId="0" fillId="0" borderId="18" xfId="353" applyNumberFormat="1" applyFont="1" applyBorder="1" applyAlignment="1" applyProtection="1" quotePrefix="1">
      <alignment horizontal="justify" vertical="top" wrapText="1"/>
      <protection/>
    </xf>
    <xf numFmtId="0" fontId="0" fillId="0" borderId="18" xfId="0" applyFont="1" applyBorder="1" applyAlignment="1" applyProtection="1">
      <alignment horizontal="center"/>
      <protection/>
    </xf>
    <xf numFmtId="0" fontId="0" fillId="0" borderId="18" xfId="0" applyFont="1" applyBorder="1" applyAlignment="1" applyProtection="1">
      <alignment horizontal="right"/>
      <protection/>
    </xf>
    <xf numFmtId="4" fontId="0" fillId="0" borderId="18" xfId="0" applyNumberFormat="1" applyFont="1" applyBorder="1" applyAlignment="1" applyProtection="1">
      <alignment horizontal="right"/>
      <protection locked="0"/>
    </xf>
    <xf numFmtId="4" fontId="0" fillId="0" borderId="18" xfId="0" applyNumberFormat="1" applyFont="1" applyBorder="1" applyAlignment="1" applyProtection="1">
      <alignment horizontal="right"/>
      <protection/>
    </xf>
    <xf numFmtId="49" fontId="0" fillId="0" borderId="18" xfId="0" applyNumberFormat="1" applyFont="1" applyFill="1" applyBorder="1" applyAlignment="1" applyProtection="1">
      <alignment horizontal="left" vertical="top" wrapText="1"/>
      <protection/>
    </xf>
    <xf numFmtId="1" fontId="50" fillId="0" borderId="18" xfId="0" applyNumberFormat="1" applyFont="1" applyBorder="1" applyAlignment="1" applyProtection="1">
      <alignment horizontal="right" vertical="top"/>
      <protection/>
    </xf>
    <xf numFmtId="49" fontId="50" fillId="0" borderId="18" xfId="0" applyNumberFormat="1" applyFont="1" applyBorder="1" applyAlignment="1" applyProtection="1">
      <alignment horizontal="left" vertical="top"/>
      <protection/>
    </xf>
    <xf numFmtId="0" fontId="0" fillId="0" borderId="18" xfId="0" applyNumberFormat="1" applyFont="1" applyBorder="1" applyAlignment="1" applyProtection="1">
      <alignment horizontal="left" vertical="top" wrapText="1"/>
      <protection/>
    </xf>
    <xf numFmtId="49" fontId="0" fillId="0" borderId="18" xfId="0" applyNumberFormat="1" applyFont="1" applyBorder="1" applyAlignment="1" applyProtection="1">
      <alignment horizontal="center"/>
      <protection/>
    </xf>
    <xf numFmtId="1" fontId="0" fillId="0" borderId="18" xfId="0" applyNumberFormat="1" applyFont="1" applyBorder="1" applyAlignment="1" applyProtection="1">
      <alignment horizontal="right"/>
      <protection/>
    </xf>
    <xf numFmtId="49" fontId="0" fillId="0" borderId="18" xfId="0" applyNumberFormat="1" applyFont="1" applyFill="1" applyBorder="1" applyAlignment="1" applyProtection="1">
      <alignment horizontal="left" vertical="top" wrapText="1"/>
      <protection/>
    </xf>
    <xf numFmtId="49" fontId="42" fillId="0" borderId="18" xfId="0" applyNumberFormat="1" applyFont="1" applyFill="1" applyBorder="1" applyAlignment="1" applyProtection="1">
      <alignment horizontal="left" vertical="top" wrapText="1"/>
      <protection/>
    </xf>
    <xf numFmtId="0" fontId="0" fillId="0" borderId="18" xfId="0" applyNumberFormat="1" applyFont="1" applyBorder="1" applyAlignment="1" applyProtection="1">
      <alignment horizontal="justify" vertical="top" wrapText="1"/>
      <protection/>
    </xf>
    <xf numFmtId="1" fontId="50" fillId="0" borderId="18" xfId="0" applyNumberFormat="1" applyFont="1" applyBorder="1" applyAlignment="1" applyProtection="1">
      <alignment horizontal="left" vertical="top"/>
      <protection/>
    </xf>
    <xf numFmtId="1" fontId="52" fillId="0" borderId="18" xfId="0" applyNumberFormat="1" applyFont="1" applyBorder="1" applyAlignment="1" applyProtection="1">
      <alignment horizontal="right" vertical="top"/>
      <protection/>
    </xf>
    <xf numFmtId="1" fontId="52" fillId="0" borderId="18" xfId="0" applyNumberFormat="1" applyFont="1" applyBorder="1" applyAlignment="1" applyProtection="1">
      <alignment horizontal="left"/>
      <protection/>
    </xf>
    <xf numFmtId="49" fontId="52" fillId="0" borderId="18" xfId="0" applyNumberFormat="1" applyFont="1" applyBorder="1" applyAlignment="1" applyProtection="1">
      <alignment horizontal="center"/>
      <protection/>
    </xf>
    <xf numFmtId="1" fontId="52" fillId="0" borderId="18" xfId="0" applyNumberFormat="1" applyFont="1" applyBorder="1" applyAlignment="1" applyProtection="1">
      <alignment horizontal="right"/>
      <protection/>
    </xf>
    <xf numFmtId="4" fontId="52" fillId="0" borderId="18" xfId="0" applyNumberFormat="1" applyFont="1" applyBorder="1" applyAlignment="1" applyProtection="1">
      <alignment horizontal="right"/>
      <protection locked="0"/>
    </xf>
    <xf numFmtId="4" fontId="52" fillId="0" borderId="18" xfId="0" applyNumberFormat="1" applyFont="1" applyBorder="1" applyAlignment="1" applyProtection="1">
      <alignment horizontal="right"/>
      <protection/>
    </xf>
    <xf numFmtId="0" fontId="52" fillId="0" borderId="18" xfId="0" applyFont="1" applyBorder="1" applyAlignment="1" applyProtection="1">
      <alignment/>
      <protection locked="0"/>
    </xf>
    <xf numFmtId="1" fontId="52" fillId="0" borderId="18" xfId="0" applyNumberFormat="1" applyFont="1" applyBorder="1" applyAlignment="1" applyProtection="1">
      <alignment horizontal="left" vertical="top"/>
      <protection/>
    </xf>
    <xf numFmtId="49" fontId="0" fillId="0" borderId="18" xfId="0" applyNumberFormat="1" applyBorder="1" applyAlignment="1" applyProtection="1">
      <alignment horizontal="left" vertical="top" wrapText="1"/>
      <protection locked="0"/>
    </xf>
    <xf numFmtId="49" fontId="50" fillId="0" borderId="18" xfId="0" applyNumberFormat="1" applyFont="1" applyBorder="1" applyAlignment="1" applyProtection="1">
      <alignment horizontal="left" vertical="top" wrapText="1"/>
      <protection locked="0"/>
    </xf>
    <xf numFmtId="49" fontId="0" fillId="0" borderId="18" xfId="0" applyNumberFormat="1" applyFont="1" applyBorder="1" applyAlignment="1" applyProtection="1">
      <alignment horizontal="left" vertical="top" wrapText="1"/>
      <protection locked="0"/>
    </xf>
    <xf numFmtId="0" fontId="0" fillId="0" borderId="18" xfId="353" applyNumberFormat="1" applyFont="1" applyBorder="1" applyAlignment="1" applyProtection="1" quotePrefix="1">
      <alignment horizontal="justify" vertical="top" wrapText="1"/>
      <protection locked="0"/>
    </xf>
    <xf numFmtId="49" fontId="0" fillId="0" borderId="18" xfId="0" applyNumberFormat="1" applyFont="1" applyFill="1" applyBorder="1" applyAlignment="1" applyProtection="1">
      <alignment horizontal="left" vertical="top" wrapText="1"/>
      <protection locked="0"/>
    </xf>
    <xf numFmtId="49" fontId="50" fillId="0" borderId="18" xfId="0" applyNumberFormat="1" applyFont="1" applyBorder="1" applyAlignment="1" applyProtection="1">
      <alignment horizontal="left" vertical="top"/>
      <protection locked="0"/>
    </xf>
    <xf numFmtId="0" fontId="0" fillId="0" borderId="18" xfId="0" applyNumberFormat="1" applyFont="1" applyBorder="1" applyAlignment="1" applyProtection="1">
      <alignment horizontal="left" vertical="top" wrapText="1"/>
      <protection locked="0"/>
    </xf>
    <xf numFmtId="49" fontId="0" fillId="0" borderId="18" xfId="0" applyNumberFormat="1" applyFont="1" applyFill="1" applyBorder="1" applyAlignment="1" applyProtection="1">
      <alignment horizontal="left" vertical="top" wrapText="1"/>
      <protection locked="0"/>
    </xf>
    <xf numFmtId="49" fontId="42" fillId="0" borderId="18" xfId="0" applyNumberFormat="1" applyFont="1" applyFill="1" applyBorder="1" applyAlignment="1" applyProtection="1">
      <alignment horizontal="left" vertical="top" wrapText="1"/>
      <protection locked="0"/>
    </xf>
    <xf numFmtId="0" fontId="0" fillId="0" borderId="18" xfId="0" applyNumberFormat="1" applyFont="1" applyBorder="1" applyAlignment="1" applyProtection="1">
      <alignment horizontal="justify" vertical="top" wrapText="1"/>
      <protection locked="0"/>
    </xf>
    <xf numFmtId="0" fontId="0" fillId="0" borderId="18" xfId="0" applyFont="1" applyBorder="1" applyAlignment="1" applyProtection="1">
      <alignment/>
      <protection/>
    </xf>
    <xf numFmtId="0" fontId="0" fillId="0" borderId="18" xfId="0" applyFont="1" applyBorder="1" applyAlignment="1" applyProtection="1">
      <alignment horizontal="center"/>
      <protection/>
    </xf>
    <xf numFmtId="4" fontId="0" fillId="0" borderId="18" xfId="0" applyNumberFormat="1" applyFont="1" applyBorder="1" applyAlignment="1" applyProtection="1">
      <alignment/>
      <protection locked="0"/>
    </xf>
    <xf numFmtId="0" fontId="0" fillId="0" borderId="18" xfId="0" applyFont="1" applyBorder="1" applyAlignment="1" applyProtection="1">
      <alignment/>
      <protection locked="0"/>
    </xf>
    <xf numFmtId="0" fontId="15" fillId="0" borderId="18" xfId="0" applyFont="1" applyBorder="1" applyAlignment="1" applyProtection="1">
      <alignment horizontal="center"/>
      <protection/>
    </xf>
    <xf numFmtId="0" fontId="16" fillId="0" borderId="18" xfId="0" applyFont="1" applyBorder="1" applyAlignment="1" applyProtection="1">
      <alignment horizontal="center" vertical="center" wrapText="1"/>
      <protection/>
    </xf>
    <xf numFmtId="0" fontId="0" fillId="0" borderId="18" xfId="0" applyFont="1" applyBorder="1" applyAlignment="1" applyProtection="1">
      <alignment horizontal="center" wrapText="1"/>
      <protection/>
    </xf>
    <xf numFmtId="0" fontId="18" fillId="0" borderId="18" xfId="0" applyFont="1" applyBorder="1" applyAlignment="1" applyProtection="1">
      <alignment/>
      <protection/>
    </xf>
    <xf numFmtId="0" fontId="19" fillId="0" borderId="18" xfId="0" applyFont="1" applyBorder="1" applyAlignment="1" applyProtection="1">
      <alignment horizontal="center"/>
      <protection/>
    </xf>
    <xf numFmtId="0" fontId="4" fillId="0" borderId="18" xfId="0" applyFont="1" applyBorder="1" applyAlignment="1" applyProtection="1">
      <alignment horizontal="center"/>
      <protection/>
    </xf>
    <xf numFmtId="0" fontId="4" fillId="0" borderId="18" xfId="0" applyFont="1" applyBorder="1" applyAlignment="1" applyProtection="1">
      <alignment/>
      <protection/>
    </xf>
    <xf numFmtId="0" fontId="20" fillId="0" borderId="18" xfId="0" applyFont="1" applyBorder="1" applyAlignment="1" applyProtection="1">
      <alignment horizontal="center" vertical="top" wrapText="1"/>
      <protection/>
    </xf>
    <xf numFmtId="0" fontId="21" fillId="0" borderId="18" xfId="0" applyFont="1" applyBorder="1" applyAlignment="1" applyProtection="1">
      <alignment vertical="top" wrapText="1"/>
      <protection/>
    </xf>
    <xf numFmtId="0" fontId="20" fillId="0" borderId="18" xfId="0" applyFont="1" applyBorder="1" applyAlignment="1" applyProtection="1">
      <alignment horizontal="center" vertical="top" wrapText="1"/>
      <protection/>
    </xf>
    <xf numFmtId="0" fontId="21" fillId="0" borderId="18" xfId="0" applyFont="1" applyBorder="1" applyAlignment="1" applyProtection="1">
      <alignment horizontal="center" vertical="top" wrapText="1"/>
      <protection/>
    </xf>
    <xf numFmtId="4" fontId="20" fillId="0" borderId="18" xfId="0" applyNumberFormat="1" applyFont="1" applyBorder="1" applyAlignment="1" applyProtection="1">
      <alignment/>
      <protection locked="0"/>
    </xf>
    <xf numFmtId="0" fontId="20" fillId="0" borderId="18" xfId="0" applyFont="1" applyBorder="1" applyAlignment="1" applyProtection="1">
      <alignment/>
      <protection/>
    </xf>
    <xf numFmtId="4" fontId="20" fillId="0" borderId="18" xfId="0" applyNumberFormat="1" applyFont="1" applyBorder="1" applyAlignment="1" applyProtection="1">
      <alignment horizontal="right"/>
      <protection/>
    </xf>
    <xf numFmtId="0" fontId="21" fillId="0" borderId="18" xfId="0" applyFont="1" applyBorder="1" applyAlignment="1" applyProtection="1">
      <alignment vertical="top" wrapText="1"/>
      <protection/>
    </xf>
    <xf numFmtId="0" fontId="22" fillId="0" borderId="18" xfId="0" applyFont="1" applyBorder="1" applyAlignment="1" applyProtection="1">
      <alignment horizontal="center" vertical="top" wrapText="1"/>
      <protection/>
    </xf>
    <xf numFmtId="0" fontId="23" fillId="0" borderId="18" xfId="0" applyFont="1" applyBorder="1" applyAlignment="1" applyProtection="1">
      <alignment horizontal="center" vertical="top" wrapText="1"/>
      <protection/>
    </xf>
    <xf numFmtId="0" fontId="24" fillId="0" borderId="18" xfId="0" applyFont="1" applyBorder="1" applyAlignment="1" applyProtection="1">
      <alignment vertical="top" wrapText="1"/>
      <protection/>
    </xf>
    <xf numFmtId="4" fontId="20" fillId="0" borderId="18" xfId="0" applyNumberFormat="1" applyFont="1" applyBorder="1" applyAlignment="1" applyProtection="1">
      <alignment vertical="top" wrapText="1"/>
      <protection locked="0"/>
    </xf>
    <xf numFmtId="0" fontId="20" fillId="0" borderId="18" xfId="0" applyFont="1" applyBorder="1" applyAlignment="1" applyProtection="1">
      <alignment horizontal="right" vertical="top" wrapText="1"/>
      <protection/>
    </xf>
    <xf numFmtId="0" fontId="18" fillId="35" borderId="18" xfId="0" applyFont="1" applyFill="1" applyBorder="1" applyAlignment="1" applyProtection="1">
      <alignment horizontal="right" vertical="top" wrapText="1"/>
      <protection/>
    </xf>
    <xf numFmtId="0" fontId="19" fillId="35" borderId="18" xfId="0" applyFont="1" applyFill="1" applyBorder="1" applyAlignment="1" applyProtection="1">
      <alignment horizontal="center" vertical="top" wrapText="1"/>
      <protection/>
    </xf>
    <xf numFmtId="0" fontId="18" fillId="35" borderId="18" xfId="0" applyFont="1" applyFill="1" applyBorder="1" applyAlignment="1" applyProtection="1">
      <alignment horizontal="center" vertical="top" wrapText="1"/>
      <protection/>
    </xf>
    <xf numFmtId="4" fontId="19" fillId="35" borderId="18" xfId="0" applyNumberFormat="1" applyFont="1" applyFill="1" applyBorder="1" applyAlignment="1" applyProtection="1">
      <alignment vertical="top" wrapText="1"/>
      <protection locked="0"/>
    </xf>
    <xf numFmtId="4" fontId="25" fillId="0" borderId="18" xfId="0" applyNumberFormat="1" applyFont="1" applyFill="1" applyBorder="1" applyAlignment="1" applyProtection="1">
      <alignment/>
      <protection/>
    </xf>
    <xf numFmtId="0" fontId="18" fillId="0" borderId="18" xfId="0" applyFont="1" applyFill="1" applyBorder="1" applyAlignment="1" applyProtection="1">
      <alignment horizontal="right" vertical="top" wrapText="1"/>
      <protection/>
    </xf>
    <xf numFmtId="0" fontId="19" fillId="0" borderId="18" xfId="0" applyFont="1" applyFill="1" applyBorder="1" applyAlignment="1" applyProtection="1">
      <alignment horizontal="center" vertical="top" wrapText="1"/>
      <protection/>
    </xf>
    <xf numFmtId="0" fontId="18" fillId="0" borderId="18" xfId="0" applyFont="1" applyFill="1" applyBorder="1" applyAlignment="1" applyProtection="1">
      <alignment horizontal="center" vertical="top" wrapText="1"/>
      <protection/>
    </xf>
    <xf numFmtId="4" fontId="19" fillId="0" borderId="18" xfId="0" applyNumberFormat="1" applyFont="1" applyFill="1" applyBorder="1" applyAlignment="1" applyProtection="1">
      <alignment vertical="top" wrapText="1"/>
      <protection locked="0"/>
    </xf>
    <xf numFmtId="0" fontId="0" fillId="0" borderId="18" xfId="0" applyFont="1" applyFill="1" applyBorder="1" applyAlignment="1" applyProtection="1">
      <alignment/>
      <protection locked="0"/>
    </xf>
    <xf numFmtId="0" fontId="18" fillId="0" borderId="18" xfId="0" applyFont="1" applyBorder="1" applyAlignment="1" applyProtection="1">
      <alignment horizontal="left"/>
      <protection/>
    </xf>
    <xf numFmtId="0" fontId="21" fillId="0" borderId="18" xfId="0" applyFont="1" applyBorder="1" applyAlignment="1" applyProtection="1">
      <alignment/>
      <protection/>
    </xf>
    <xf numFmtId="0" fontId="20" fillId="0" borderId="18" xfId="0" applyFont="1" applyBorder="1" applyAlignment="1" applyProtection="1">
      <alignment vertical="top" wrapText="1"/>
      <protection/>
    </xf>
    <xf numFmtId="0" fontId="20" fillId="0" borderId="18" xfId="0" applyFont="1" applyBorder="1" applyAlignment="1" applyProtection="1">
      <alignment wrapText="1"/>
      <protection/>
    </xf>
    <xf numFmtId="0" fontId="26" fillId="0" borderId="18" xfId="0" applyFont="1" applyBorder="1" applyAlignment="1" applyProtection="1">
      <alignment horizontal="left" wrapText="1" indent="1"/>
      <protection/>
    </xf>
    <xf numFmtId="0" fontId="20" fillId="0" borderId="18" xfId="0" applyFont="1" applyBorder="1" applyAlignment="1" applyProtection="1">
      <alignment vertical="top" wrapText="1"/>
      <protection/>
    </xf>
    <xf numFmtId="0" fontId="27" fillId="0" borderId="18" xfId="0" applyFont="1" applyBorder="1" applyAlignment="1" applyProtection="1">
      <alignment vertical="top" wrapText="1"/>
      <protection/>
    </xf>
    <xf numFmtId="0" fontId="19" fillId="35" borderId="18" xfId="0" applyFont="1" applyFill="1" applyBorder="1" applyAlignment="1" applyProtection="1">
      <alignment horizontal="right" vertical="top" wrapText="1"/>
      <protection/>
    </xf>
    <xf numFmtId="0" fontId="19" fillId="0" borderId="18" xfId="0" applyFont="1" applyFill="1" applyBorder="1" applyAlignment="1" applyProtection="1">
      <alignment horizontal="right" vertical="top" wrapText="1"/>
      <protection/>
    </xf>
    <xf numFmtId="0" fontId="19" fillId="0" borderId="18" xfId="0" applyFont="1" applyBorder="1" applyAlignment="1" applyProtection="1">
      <alignment horizontal="left"/>
      <protection/>
    </xf>
    <xf numFmtId="0" fontId="20" fillId="0" borderId="18" xfId="0" applyFont="1" applyBorder="1" applyAlignment="1" applyProtection="1">
      <alignment horizontal="center" wrapText="1"/>
      <protection/>
    </xf>
    <xf numFmtId="0" fontId="21" fillId="0" borderId="18" xfId="0" applyFont="1" applyBorder="1" applyAlignment="1" applyProtection="1">
      <alignment horizontal="center" wrapText="1"/>
      <protection/>
    </xf>
    <xf numFmtId="0" fontId="20" fillId="0" borderId="18" xfId="0" applyFont="1" applyBorder="1" applyAlignment="1" applyProtection="1">
      <alignment/>
      <protection/>
    </xf>
    <xf numFmtId="0" fontId="29" fillId="0" borderId="18" xfId="0" applyFont="1" applyBorder="1" applyAlignment="1" applyProtection="1">
      <alignment wrapText="1"/>
      <protection/>
    </xf>
    <xf numFmtId="0" fontId="20" fillId="0" borderId="18" xfId="0" applyFont="1" applyBorder="1" applyAlignment="1" applyProtection="1">
      <alignment wrapText="1"/>
      <protection/>
    </xf>
    <xf numFmtId="0" fontId="30" fillId="0" borderId="18" xfId="0" applyFont="1" applyBorder="1" applyAlignment="1" applyProtection="1">
      <alignment horizontal="left" vertical="top" wrapText="1" indent="1"/>
      <protection/>
    </xf>
    <xf numFmtId="0" fontId="28" fillId="0" borderId="18" xfId="0" applyFont="1" applyBorder="1" applyAlignment="1" applyProtection="1">
      <alignment horizontal="center" vertical="top" wrapText="1"/>
      <protection/>
    </xf>
    <xf numFmtId="4" fontId="20" fillId="0" borderId="18" xfId="0" applyNumberFormat="1" applyFont="1" applyBorder="1" applyAlignment="1" applyProtection="1">
      <alignment horizontal="right" vertical="top" wrapText="1"/>
      <protection locked="0"/>
    </xf>
    <xf numFmtId="0" fontId="4" fillId="0" borderId="18" xfId="0" applyFont="1" applyBorder="1" applyAlignment="1" applyProtection="1">
      <alignment horizontal="right" wrapText="1"/>
      <protection/>
    </xf>
    <xf numFmtId="4" fontId="20" fillId="0" borderId="18" xfId="0" applyNumberFormat="1" applyFont="1" applyBorder="1" applyAlignment="1" applyProtection="1">
      <alignment horizontal="right" vertical="top" wrapText="1"/>
      <protection/>
    </xf>
    <xf numFmtId="0" fontId="20" fillId="0" borderId="18" xfId="0" applyNumberFormat="1" applyFont="1" applyFill="1" applyBorder="1" applyAlignment="1" applyProtection="1">
      <alignment horizontal="justify" vertical="top" wrapText="1"/>
      <protection/>
    </xf>
    <xf numFmtId="0" fontId="16" fillId="0" borderId="18" xfId="0" applyFont="1" applyBorder="1" applyAlignment="1" applyProtection="1">
      <alignment horizontal="center" wrapText="1"/>
      <protection/>
    </xf>
    <xf numFmtId="0" fontId="31" fillId="0" borderId="18" xfId="0" applyFont="1" applyBorder="1" applyAlignment="1" applyProtection="1">
      <alignment horizontal="center" vertical="center" wrapText="1"/>
      <protection/>
    </xf>
    <xf numFmtId="4" fontId="16" fillId="0" borderId="18" xfId="0" applyNumberFormat="1" applyFont="1" applyBorder="1" applyAlignment="1" applyProtection="1">
      <alignment wrapText="1"/>
      <protection locked="0"/>
    </xf>
    <xf numFmtId="0" fontId="27" fillId="0" borderId="18" xfId="0" applyFont="1" applyBorder="1" applyAlignment="1" applyProtection="1">
      <alignment horizontal="center" vertical="center" wrapText="1"/>
      <protection/>
    </xf>
    <xf numFmtId="0" fontId="32" fillId="0" borderId="18" xfId="0" applyFont="1" applyFill="1" applyBorder="1" applyAlignment="1" applyProtection="1">
      <alignment wrapText="1"/>
      <protection/>
    </xf>
    <xf numFmtId="0" fontId="32" fillId="0" borderId="18" xfId="0" applyFont="1" applyFill="1" applyBorder="1" applyAlignment="1" applyProtection="1">
      <alignment wrapText="1"/>
      <protection/>
    </xf>
    <xf numFmtId="0" fontId="20" fillId="0" borderId="18" xfId="0" applyFont="1" applyBorder="1" applyAlignment="1" applyProtection="1">
      <alignment horizontal="center" vertical="center" wrapText="1"/>
      <protection/>
    </xf>
    <xf numFmtId="0" fontId="20" fillId="0" borderId="18" xfId="0" applyFont="1" applyFill="1" applyBorder="1" applyAlignment="1" applyProtection="1">
      <alignment horizontal="center"/>
      <protection/>
    </xf>
    <xf numFmtId="4" fontId="20" fillId="0" borderId="18" xfId="0" applyNumberFormat="1" applyFont="1" applyFill="1" applyBorder="1" applyAlignment="1" applyProtection="1">
      <alignment horizontal="center"/>
      <protection/>
    </xf>
    <xf numFmtId="4" fontId="20" fillId="0" borderId="18" xfId="0" applyNumberFormat="1" applyFont="1" applyBorder="1" applyAlignment="1" applyProtection="1">
      <alignment horizontal="right" wrapText="1"/>
      <protection/>
    </xf>
    <xf numFmtId="0" fontId="27" fillId="0" borderId="18" xfId="0" applyFont="1" applyBorder="1" applyAlignment="1" applyProtection="1">
      <alignment horizontal="center" vertical="top" wrapText="1"/>
      <protection/>
    </xf>
    <xf numFmtId="0" fontId="18" fillId="0" borderId="18" xfId="0" applyFont="1" applyFill="1" applyBorder="1" applyAlignment="1" applyProtection="1">
      <alignment vertical="top" wrapText="1"/>
      <protection/>
    </xf>
    <xf numFmtId="0" fontId="33" fillId="34" borderId="18" xfId="0" applyFont="1" applyFill="1" applyBorder="1" applyAlignment="1" applyProtection="1">
      <alignment horizontal="center" vertical="top" wrapText="1"/>
      <protection/>
    </xf>
    <xf numFmtId="0" fontId="34" fillId="34" borderId="18" xfId="0" applyFont="1" applyFill="1" applyBorder="1" applyAlignment="1" applyProtection="1">
      <alignment horizontal="right" vertical="top" wrapText="1"/>
      <protection/>
    </xf>
    <xf numFmtId="0" fontId="34" fillId="34" borderId="18" xfId="0" applyFont="1" applyFill="1" applyBorder="1" applyAlignment="1" applyProtection="1">
      <alignment horizontal="center" vertical="top" wrapText="1"/>
      <protection/>
    </xf>
    <xf numFmtId="4" fontId="35" fillId="34" borderId="18" xfId="0" applyNumberFormat="1" applyFont="1" applyFill="1" applyBorder="1" applyAlignment="1" applyProtection="1">
      <alignment vertical="top" wrapText="1"/>
      <protection locked="0"/>
    </xf>
    <xf numFmtId="4" fontId="36" fillId="34" borderId="18" xfId="0" applyNumberFormat="1" applyFont="1" applyFill="1" applyBorder="1" applyAlignment="1" applyProtection="1">
      <alignment/>
      <protection/>
    </xf>
    <xf numFmtId="0" fontId="37" fillId="34" borderId="18" xfId="0" applyFont="1" applyFill="1" applyBorder="1" applyAlignment="1" applyProtection="1">
      <alignment/>
      <protection locked="0"/>
    </xf>
    <xf numFmtId="0" fontId="38" fillId="0" borderId="18" xfId="0" applyFont="1" applyBorder="1" applyAlignment="1" applyProtection="1">
      <alignment horizontal="center"/>
      <protection/>
    </xf>
    <xf numFmtId="4" fontId="0" fillId="0" borderId="18" xfId="0" applyNumberFormat="1" applyFont="1" applyBorder="1" applyAlignment="1" applyProtection="1">
      <alignment/>
      <protection/>
    </xf>
    <xf numFmtId="0" fontId="29" fillId="0" borderId="18" xfId="0" applyFont="1" applyBorder="1" applyAlignment="1" applyProtection="1">
      <alignment/>
      <protection/>
    </xf>
    <xf numFmtId="0" fontId="19" fillId="0" borderId="18" xfId="0" applyFont="1" applyBorder="1" applyAlignment="1" applyProtection="1">
      <alignment/>
      <protection/>
    </xf>
    <xf numFmtId="0" fontId="29" fillId="0" borderId="18" xfId="0" applyFont="1" applyBorder="1" applyAlignment="1" applyProtection="1">
      <alignment horizontal="center"/>
      <protection/>
    </xf>
    <xf numFmtId="4" fontId="29" fillId="0" borderId="18" xfId="0" applyNumberFormat="1" applyFont="1" applyBorder="1" applyAlignment="1" applyProtection="1">
      <alignment/>
      <protection locked="0"/>
    </xf>
    <xf numFmtId="4" fontId="25" fillId="0" borderId="18" xfId="0" applyNumberFormat="1" applyFont="1" applyBorder="1" applyAlignment="1" applyProtection="1">
      <alignment/>
      <protection/>
    </xf>
    <xf numFmtId="0" fontId="29" fillId="0" borderId="18" xfId="0" applyFont="1" applyBorder="1" applyAlignment="1" applyProtection="1">
      <alignment/>
      <protection locked="0"/>
    </xf>
    <xf numFmtId="0" fontId="19" fillId="35" borderId="18" xfId="0" applyFont="1" applyFill="1" applyBorder="1" applyAlignment="1" applyProtection="1">
      <alignment horizontal="right"/>
      <protection/>
    </xf>
    <xf numFmtId="0" fontId="25" fillId="35" borderId="18" xfId="0" applyFont="1" applyFill="1" applyBorder="1" applyAlignment="1" applyProtection="1">
      <alignment horizontal="center"/>
      <protection/>
    </xf>
    <xf numFmtId="4" fontId="25" fillId="35" borderId="18" xfId="0" applyNumberFormat="1" applyFont="1" applyFill="1" applyBorder="1" applyAlignment="1" applyProtection="1">
      <alignment/>
      <protection locked="0"/>
    </xf>
    <xf numFmtId="0" fontId="16" fillId="0" borderId="27" xfId="0" applyFont="1" applyBorder="1" applyAlignment="1" applyProtection="1">
      <alignment horizontal="center" wrapText="1"/>
      <protection/>
    </xf>
    <xf numFmtId="0" fontId="16" fillId="0" borderId="28" xfId="0" applyFont="1" applyBorder="1" applyAlignment="1" applyProtection="1">
      <alignment horizontal="center" wrapText="1"/>
      <protection/>
    </xf>
    <xf numFmtId="0" fontId="16" fillId="0" borderId="29" xfId="0" applyFont="1" applyBorder="1" applyAlignment="1" applyProtection="1">
      <alignment horizontal="center" wrapText="1"/>
      <protection/>
    </xf>
    <xf numFmtId="0" fontId="16" fillId="0" borderId="27" xfId="0" applyFont="1" applyBorder="1" applyAlignment="1" applyProtection="1">
      <alignment horizontal="center" wrapText="1"/>
      <protection locked="0"/>
    </xf>
    <xf numFmtId="0" fontId="16" fillId="0" borderId="28" xfId="0" applyFont="1" applyBorder="1" applyAlignment="1" applyProtection="1">
      <alignment horizontal="center" wrapText="1"/>
      <protection locked="0"/>
    </xf>
    <xf numFmtId="0" fontId="0" fillId="0" borderId="18" xfId="0" applyFont="1" applyBorder="1" applyAlignment="1" applyProtection="1">
      <alignment horizontal="center"/>
      <protection locked="0"/>
    </xf>
    <xf numFmtId="0" fontId="16" fillId="0" borderId="29" xfId="0" applyFont="1" applyBorder="1" applyAlignment="1" applyProtection="1">
      <alignment horizontal="center" wrapText="1"/>
      <protection locked="0"/>
    </xf>
    <xf numFmtId="4" fontId="17" fillId="0" borderId="27" xfId="0" applyNumberFormat="1" applyFont="1" applyBorder="1" applyAlignment="1" applyProtection="1">
      <alignment horizontal="center" wrapText="1"/>
      <protection locked="0"/>
    </xf>
    <xf numFmtId="4" fontId="17" fillId="0" borderId="29" xfId="0" applyNumberFormat="1" applyFont="1" applyBorder="1" applyAlignment="1" applyProtection="1">
      <alignment horizontal="center" wrapText="1"/>
      <protection locked="0"/>
    </xf>
    <xf numFmtId="4" fontId="17" fillId="0" borderId="28" xfId="0" applyNumberFormat="1" applyFont="1" applyBorder="1" applyAlignment="1" applyProtection="1">
      <alignment horizontal="center" wrapText="1"/>
      <protection locked="0"/>
    </xf>
    <xf numFmtId="0" fontId="74" fillId="0" borderId="27" xfId="0" applyFont="1" applyBorder="1" applyAlignment="1" applyProtection="1">
      <alignment horizontal="center" wrapText="1"/>
      <protection/>
    </xf>
    <xf numFmtId="0" fontId="74" fillId="0" borderId="29" xfId="0" applyFont="1" applyBorder="1" applyAlignment="1" applyProtection="1">
      <alignment horizontal="center" wrapText="1"/>
      <protection/>
    </xf>
    <xf numFmtId="0" fontId="74" fillId="0" borderId="28" xfId="0" applyFont="1" applyBorder="1" applyAlignment="1" applyProtection="1">
      <alignment horizontal="center" wrapText="1"/>
      <protection/>
    </xf>
    <xf numFmtId="0" fontId="18" fillId="0" borderId="18" xfId="0" applyFont="1" applyBorder="1" applyAlignment="1" applyProtection="1">
      <alignment/>
      <protection locked="0"/>
    </xf>
    <xf numFmtId="0" fontId="4" fillId="0" borderId="18" xfId="0" applyFont="1" applyBorder="1" applyAlignment="1" applyProtection="1">
      <alignment/>
      <protection locked="0"/>
    </xf>
    <xf numFmtId="0" fontId="21" fillId="0" borderId="18" xfId="0" applyFont="1" applyBorder="1" applyAlignment="1" applyProtection="1">
      <alignment vertical="top" wrapText="1"/>
      <protection locked="0"/>
    </xf>
    <xf numFmtId="0" fontId="24" fillId="0" borderId="18" xfId="0" applyFont="1" applyBorder="1" applyAlignment="1" applyProtection="1">
      <alignment vertical="top" wrapText="1"/>
      <protection locked="0"/>
    </xf>
    <xf numFmtId="0" fontId="18" fillId="35" borderId="18" xfId="0" applyFont="1" applyFill="1" applyBorder="1" applyAlignment="1" applyProtection="1">
      <alignment horizontal="right" vertical="top" wrapText="1"/>
      <protection locked="0"/>
    </xf>
    <xf numFmtId="0" fontId="18" fillId="0" borderId="18" xfId="0" applyFont="1" applyFill="1" applyBorder="1" applyAlignment="1" applyProtection="1">
      <alignment horizontal="right" vertical="top" wrapText="1"/>
      <protection locked="0"/>
    </xf>
    <xf numFmtId="0" fontId="18" fillId="0" borderId="18" xfId="0" applyFont="1" applyBorder="1" applyAlignment="1" applyProtection="1">
      <alignment horizontal="left"/>
      <protection locked="0"/>
    </xf>
    <xf numFmtId="0" fontId="21" fillId="0" borderId="18" xfId="0" applyFont="1" applyBorder="1" applyAlignment="1" applyProtection="1">
      <alignment/>
      <protection locked="0"/>
    </xf>
    <xf numFmtId="0" fontId="20" fillId="0" borderId="18" xfId="0" applyFont="1" applyBorder="1" applyAlignment="1" applyProtection="1">
      <alignment vertical="top" wrapText="1"/>
      <protection locked="0"/>
    </xf>
    <xf numFmtId="0" fontId="20" fillId="0" borderId="18" xfId="0" applyFont="1" applyBorder="1" applyAlignment="1" applyProtection="1">
      <alignment wrapText="1"/>
      <protection locked="0"/>
    </xf>
    <xf numFmtId="0" fontId="26" fillId="0" borderId="18" xfId="0" applyFont="1" applyBorder="1" applyAlignment="1" applyProtection="1">
      <alignment horizontal="left" wrapText="1" indent="1"/>
      <protection locked="0"/>
    </xf>
    <xf numFmtId="0" fontId="27" fillId="0" borderId="18" xfId="0" applyFont="1" applyBorder="1" applyAlignment="1" applyProtection="1">
      <alignment vertical="top" wrapText="1"/>
      <protection locked="0"/>
    </xf>
    <xf numFmtId="0" fontId="19" fillId="35" borderId="18" xfId="0" applyFont="1" applyFill="1" applyBorder="1" applyAlignment="1" applyProtection="1">
      <alignment horizontal="right" vertical="top" wrapText="1"/>
      <protection locked="0"/>
    </xf>
    <xf numFmtId="0" fontId="19" fillId="0" borderId="18" xfId="0" applyFont="1" applyFill="1" applyBorder="1" applyAlignment="1" applyProtection="1">
      <alignment horizontal="right" vertical="top" wrapText="1"/>
      <protection locked="0"/>
    </xf>
    <xf numFmtId="0" fontId="19" fillId="0" borderId="18" xfId="0" applyFont="1" applyBorder="1" applyAlignment="1" applyProtection="1">
      <alignment horizontal="left"/>
      <protection locked="0"/>
    </xf>
    <xf numFmtId="0" fontId="20" fillId="0" borderId="18" xfId="0" applyFont="1" applyBorder="1" applyAlignment="1" applyProtection="1">
      <alignment/>
      <protection locked="0"/>
    </xf>
    <xf numFmtId="0" fontId="29" fillId="0" borderId="18" xfId="0" applyFont="1" applyBorder="1" applyAlignment="1" applyProtection="1">
      <alignment wrapText="1"/>
      <protection locked="0"/>
    </xf>
    <xf numFmtId="0" fontId="20" fillId="0" borderId="18" xfId="0" applyFont="1" applyBorder="1" applyAlignment="1" applyProtection="1">
      <alignment wrapText="1"/>
      <protection locked="0"/>
    </xf>
    <xf numFmtId="0" fontId="30" fillId="0" borderId="18" xfId="0" applyFont="1" applyBorder="1" applyAlignment="1" applyProtection="1">
      <alignment horizontal="left" vertical="top" wrapText="1" indent="1"/>
      <protection locked="0"/>
    </xf>
    <xf numFmtId="0" fontId="4" fillId="0" borderId="18" xfId="0" applyFont="1" applyBorder="1" applyAlignment="1" applyProtection="1">
      <alignment horizontal="right" wrapText="1"/>
      <protection locked="0"/>
    </xf>
    <xf numFmtId="0" fontId="20" fillId="0" borderId="18" xfId="0" applyNumberFormat="1" applyFont="1" applyFill="1" applyBorder="1" applyAlignment="1" applyProtection="1">
      <alignment horizontal="justify" vertical="top" wrapText="1"/>
      <protection locked="0"/>
    </xf>
    <xf numFmtId="0" fontId="20" fillId="0" borderId="18" xfId="0" applyFont="1" applyBorder="1" applyAlignment="1" applyProtection="1">
      <alignment horizontal="right" vertical="top" wrapText="1"/>
      <protection locked="0"/>
    </xf>
    <xf numFmtId="0" fontId="32" fillId="0" borderId="18" xfId="0" applyFont="1" applyFill="1" applyBorder="1" applyAlignment="1" applyProtection="1">
      <alignment wrapText="1"/>
      <protection locked="0"/>
    </xf>
    <xf numFmtId="0" fontId="32" fillId="0" borderId="18" xfId="0" applyFont="1" applyFill="1" applyBorder="1" applyAlignment="1" applyProtection="1">
      <alignment wrapText="1"/>
      <protection locked="0"/>
    </xf>
    <xf numFmtId="0" fontId="18" fillId="0" borderId="18" xfId="0" applyFont="1" applyFill="1" applyBorder="1" applyAlignment="1" applyProtection="1">
      <alignment vertical="top" wrapText="1"/>
      <protection locked="0"/>
    </xf>
  </cellXfs>
  <cellStyles count="525">
    <cellStyle name="Normal" xfId="0"/>
    <cellStyle name="_STAMBENI DIO" xfId="15"/>
    <cellStyle name="_STAMBENI DIO 2" xfId="16"/>
    <cellStyle name="_STAMBENI DIO 3" xfId="17"/>
    <cellStyle name="_troškovnik" xfId="18"/>
    <cellStyle name="_troškovnik 2" xfId="19"/>
    <cellStyle name="_troškovnik 3" xfId="20"/>
    <cellStyle name="20% - Isticanje1" xfId="21"/>
    <cellStyle name="20% - Isticanje2" xfId="22"/>
    <cellStyle name="20% - Isticanje3" xfId="23"/>
    <cellStyle name="20% - Isticanje4" xfId="24"/>
    <cellStyle name="20% - Isticanje5" xfId="25"/>
    <cellStyle name="20% - Isticanje6" xfId="26"/>
    <cellStyle name="40% - Isticanje2" xfId="27"/>
    <cellStyle name="40% - Isticanje3" xfId="28"/>
    <cellStyle name="40% - Isticanje4" xfId="29"/>
    <cellStyle name="40% - Isticanje5" xfId="30"/>
    <cellStyle name="40% - Isticanje6" xfId="31"/>
    <cellStyle name="40% - Naglasak1" xfId="32"/>
    <cellStyle name="60% - Isticanje1" xfId="33"/>
    <cellStyle name="60% - Isticanje2" xfId="34"/>
    <cellStyle name="60% - Isticanje3" xfId="35"/>
    <cellStyle name="60% - Isticanje4" xfId="36"/>
    <cellStyle name="60% - Isticanje5" xfId="37"/>
    <cellStyle name="60% - Isticanje6" xfId="38"/>
    <cellStyle name="Bilješka" xfId="39"/>
    <cellStyle name="Currency 2" xfId="40"/>
    <cellStyle name="Dobro" xfId="41"/>
    <cellStyle name="Excel Built-in Normal" xfId="42"/>
    <cellStyle name="Excel Built-in Normal 1" xfId="43"/>
    <cellStyle name="Excel Built-in Normal 2" xfId="44"/>
    <cellStyle name="Excel_BuiltIn_Normal 3" xfId="45"/>
    <cellStyle name="Hyperlink" xfId="46"/>
    <cellStyle name="Hiperveza 2" xfId="47"/>
    <cellStyle name="Hiperveza 2 2" xfId="48"/>
    <cellStyle name="Hiperveza 2 2 2" xfId="49"/>
    <cellStyle name="Hiperveza 2 3" xfId="50"/>
    <cellStyle name="Hiperveza 3" xfId="51"/>
    <cellStyle name="Hiperveza 3 2" xfId="52"/>
    <cellStyle name="Hiperveza 3 2 2" xfId="53"/>
    <cellStyle name="Hiperveza 3 3" xfId="54"/>
    <cellStyle name="Hiperveza 4" xfId="55"/>
    <cellStyle name="Hiperveza 4 2" xfId="56"/>
    <cellStyle name="Hiperveza 4 2 2" xfId="57"/>
    <cellStyle name="Hiperveza 4 3" xfId="58"/>
    <cellStyle name="Hiperveza 5" xfId="59"/>
    <cellStyle name="Hiperveza 5 2" xfId="60"/>
    <cellStyle name="Hiperveza 5 2 2" xfId="61"/>
    <cellStyle name="Hiperveza 5 3" xfId="62"/>
    <cellStyle name="Hiperveza 6" xfId="63"/>
    <cellStyle name="Hiperveza 6 2" xfId="64"/>
    <cellStyle name="Hiperveza 6 2 2" xfId="65"/>
    <cellStyle name="Hiperveza 6 3" xfId="66"/>
    <cellStyle name="Hiperveza 7" xfId="67"/>
    <cellStyle name="Hiperveza 7 2" xfId="68"/>
    <cellStyle name="Hiperveza 7 2 2" xfId="69"/>
    <cellStyle name="Hiperveza 7 3" xfId="70"/>
    <cellStyle name="Hiperveza 8" xfId="71"/>
    <cellStyle name="Hiperveza 8 2" xfId="72"/>
    <cellStyle name="Hiperveza 8 2 2" xfId="73"/>
    <cellStyle name="Hiperveza 8 3" xfId="74"/>
    <cellStyle name="Hiperveza 9" xfId="75"/>
    <cellStyle name="Hyperlink 2" xfId="76"/>
    <cellStyle name="Hyperlink 2 2" xfId="77"/>
    <cellStyle name="Hyperlink 2 2 2" xfId="78"/>
    <cellStyle name="Hyperlink 2 3" xfId="79"/>
    <cellStyle name="Hyperlink 3" xfId="80"/>
    <cellStyle name="Hyperlink 4" xfId="81"/>
    <cellStyle name="Isticanje1" xfId="82"/>
    <cellStyle name="Isticanje2" xfId="83"/>
    <cellStyle name="Isticanje3" xfId="84"/>
    <cellStyle name="Isticanje4" xfId="85"/>
    <cellStyle name="Isticanje5" xfId="86"/>
    <cellStyle name="Isticanje6" xfId="87"/>
    <cellStyle name="Izlaz" xfId="88"/>
    <cellStyle name="Izračun" xfId="89"/>
    <cellStyle name="kolona A" xfId="90"/>
    <cellStyle name="kolona B" xfId="91"/>
    <cellStyle name="kolona C" xfId="92"/>
    <cellStyle name="kolona E" xfId="93"/>
    <cellStyle name="kolona F" xfId="94"/>
    <cellStyle name="kolona G" xfId="95"/>
    <cellStyle name="kolona H" xfId="96"/>
    <cellStyle name="Loše" xfId="97"/>
    <cellStyle name="Naslov" xfId="98"/>
    <cellStyle name="Naslov 1" xfId="99"/>
    <cellStyle name="Naslov 2" xfId="100"/>
    <cellStyle name="Naslov 3" xfId="101"/>
    <cellStyle name="Naslov 4" xfId="102"/>
    <cellStyle name="Navadno 10" xfId="103"/>
    <cellStyle name="Navadno 10 2" xfId="104"/>
    <cellStyle name="Navadno 18 2" xfId="105"/>
    <cellStyle name="Navadno 18 3" xfId="106"/>
    <cellStyle name="Navadno 19 2" xfId="107"/>
    <cellStyle name="Navadno 19 3" xfId="108"/>
    <cellStyle name="Navadno 2 2" xfId="109"/>
    <cellStyle name="Navadno 2 3" xfId="110"/>
    <cellStyle name="Navadno 2 4" xfId="111"/>
    <cellStyle name="Navadno 2 5" xfId="112"/>
    <cellStyle name="Navadno 2 6" xfId="113"/>
    <cellStyle name="Navadno 20 2" xfId="114"/>
    <cellStyle name="Navadno 20 3" xfId="115"/>
    <cellStyle name="Navadno 25" xfId="116"/>
    <cellStyle name="Navadno 25 10" xfId="117"/>
    <cellStyle name="Navadno 25 2" xfId="118"/>
    <cellStyle name="Navadno 25 3" xfId="119"/>
    <cellStyle name="Navadno 25 4" xfId="120"/>
    <cellStyle name="Navadno 25 5" xfId="121"/>
    <cellStyle name="Navadno 25 6" xfId="122"/>
    <cellStyle name="Navadno 25 7" xfId="123"/>
    <cellStyle name="Navadno 25 8" xfId="124"/>
    <cellStyle name="Navadno 25 9" xfId="125"/>
    <cellStyle name="Navadno 26" xfId="126"/>
    <cellStyle name="Navadno 26 10" xfId="127"/>
    <cellStyle name="Navadno 26 2" xfId="128"/>
    <cellStyle name="Navadno 26 3" xfId="129"/>
    <cellStyle name="Navadno 26 4" xfId="130"/>
    <cellStyle name="Navadno 26 5" xfId="131"/>
    <cellStyle name="Navadno 26 6" xfId="132"/>
    <cellStyle name="Navadno 26 7" xfId="133"/>
    <cellStyle name="Navadno 26 8" xfId="134"/>
    <cellStyle name="Navadno 26 9" xfId="135"/>
    <cellStyle name="Navadno 27" xfId="136"/>
    <cellStyle name="Navadno 27 10" xfId="137"/>
    <cellStyle name="Navadno 27 2" xfId="138"/>
    <cellStyle name="Navadno 27 3" xfId="139"/>
    <cellStyle name="Navadno 27 4" xfId="140"/>
    <cellStyle name="Navadno 27 5" xfId="141"/>
    <cellStyle name="Navadno 27 6" xfId="142"/>
    <cellStyle name="Navadno 27 7" xfId="143"/>
    <cellStyle name="Navadno 27 8" xfId="144"/>
    <cellStyle name="Navadno 27 9" xfId="145"/>
    <cellStyle name="Navadno 28" xfId="146"/>
    <cellStyle name="Navadno 28 10" xfId="147"/>
    <cellStyle name="Navadno 28 10 2" xfId="148"/>
    <cellStyle name="Navadno 28 11" xfId="149"/>
    <cellStyle name="Navadno 28 2" xfId="150"/>
    <cellStyle name="Navadno 28 2 2" xfId="151"/>
    <cellStyle name="Navadno 28 3" xfId="152"/>
    <cellStyle name="Navadno 28 3 2" xfId="153"/>
    <cellStyle name="Navadno 28 4" xfId="154"/>
    <cellStyle name="Navadno 28 4 2" xfId="155"/>
    <cellStyle name="Navadno 28 5" xfId="156"/>
    <cellStyle name="Navadno 28 5 2" xfId="157"/>
    <cellStyle name="Navadno 28 6" xfId="158"/>
    <cellStyle name="Navadno 28 6 2" xfId="159"/>
    <cellStyle name="Navadno 28 7" xfId="160"/>
    <cellStyle name="Navadno 28 7 2" xfId="161"/>
    <cellStyle name="Navadno 28 8" xfId="162"/>
    <cellStyle name="Navadno 28 8 2" xfId="163"/>
    <cellStyle name="Navadno 28 9" xfId="164"/>
    <cellStyle name="Navadno 28 9 2" xfId="165"/>
    <cellStyle name="Navadno 29" xfId="166"/>
    <cellStyle name="Navadno 29 10" xfId="167"/>
    <cellStyle name="Navadno 29 2" xfId="168"/>
    <cellStyle name="Navadno 29 3" xfId="169"/>
    <cellStyle name="Navadno 29 4" xfId="170"/>
    <cellStyle name="Navadno 29 5" xfId="171"/>
    <cellStyle name="Navadno 29 6" xfId="172"/>
    <cellStyle name="Navadno 29 7" xfId="173"/>
    <cellStyle name="Navadno 29 8" xfId="174"/>
    <cellStyle name="Navadno 29 9" xfId="175"/>
    <cellStyle name="Navadno 3 2" xfId="176"/>
    <cellStyle name="Navadno 3 3" xfId="177"/>
    <cellStyle name="Navadno 3 4" xfId="178"/>
    <cellStyle name="Navadno 3 5" xfId="179"/>
    <cellStyle name="Navadno 3 6" xfId="180"/>
    <cellStyle name="Navadno 30" xfId="181"/>
    <cellStyle name="Navadno 30 10" xfId="182"/>
    <cellStyle name="Navadno 30 2" xfId="183"/>
    <cellStyle name="Navadno 30 3" xfId="184"/>
    <cellStyle name="Navadno 30 4" xfId="185"/>
    <cellStyle name="Navadno 30 5" xfId="186"/>
    <cellStyle name="Navadno 30 6" xfId="187"/>
    <cellStyle name="Navadno 30 7" xfId="188"/>
    <cellStyle name="Navadno 30 8" xfId="189"/>
    <cellStyle name="Navadno 30 9" xfId="190"/>
    <cellStyle name="Navadno 32" xfId="191"/>
    <cellStyle name="Navadno 32 10" xfId="192"/>
    <cellStyle name="Navadno 32 2" xfId="193"/>
    <cellStyle name="Navadno 32 3" xfId="194"/>
    <cellStyle name="Navadno 32 4" xfId="195"/>
    <cellStyle name="Navadno 32 5" xfId="196"/>
    <cellStyle name="Navadno 32 6" xfId="197"/>
    <cellStyle name="Navadno 32 7" xfId="198"/>
    <cellStyle name="Navadno 32 8" xfId="199"/>
    <cellStyle name="Navadno 32 9" xfId="200"/>
    <cellStyle name="Navadno 33" xfId="201"/>
    <cellStyle name="Navadno 33 10" xfId="202"/>
    <cellStyle name="Navadno 33 10 2" xfId="203"/>
    <cellStyle name="Navadno 33 11" xfId="204"/>
    <cellStyle name="Navadno 33 2" xfId="205"/>
    <cellStyle name="Navadno 33 2 2" xfId="206"/>
    <cellStyle name="Navadno 33 3" xfId="207"/>
    <cellStyle name="Navadno 33 3 2" xfId="208"/>
    <cellStyle name="Navadno 33 4" xfId="209"/>
    <cellStyle name="Navadno 33 4 2" xfId="210"/>
    <cellStyle name="Navadno 33 5" xfId="211"/>
    <cellStyle name="Navadno 33 5 2" xfId="212"/>
    <cellStyle name="Navadno 33 6" xfId="213"/>
    <cellStyle name="Navadno 33 6 2" xfId="214"/>
    <cellStyle name="Navadno 33 7" xfId="215"/>
    <cellStyle name="Navadno 33 7 2" xfId="216"/>
    <cellStyle name="Navadno 33 8" xfId="217"/>
    <cellStyle name="Navadno 33 8 2" xfId="218"/>
    <cellStyle name="Navadno 33 9" xfId="219"/>
    <cellStyle name="Navadno 33 9 2" xfId="220"/>
    <cellStyle name="Navadno 34" xfId="221"/>
    <cellStyle name="Navadno 34 10" xfId="222"/>
    <cellStyle name="Navadno 34 10 2" xfId="223"/>
    <cellStyle name="Navadno 34 11" xfId="224"/>
    <cellStyle name="Navadno 34 2" xfId="225"/>
    <cellStyle name="Navadno 34 2 2" xfId="226"/>
    <cellStyle name="Navadno 34 3" xfId="227"/>
    <cellStyle name="Navadno 34 3 2" xfId="228"/>
    <cellStyle name="Navadno 34 4" xfId="229"/>
    <cellStyle name="Navadno 34 4 2" xfId="230"/>
    <cellStyle name="Navadno 34 5" xfId="231"/>
    <cellStyle name="Navadno 34 5 2" xfId="232"/>
    <cellStyle name="Navadno 34 6" xfId="233"/>
    <cellStyle name="Navadno 34 6 2" xfId="234"/>
    <cellStyle name="Navadno 34 7" xfId="235"/>
    <cellStyle name="Navadno 34 7 2" xfId="236"/>
    <cellStyle name="Navadno 34 8" xfId="237"/>
    <cellStyle name="Navadno 34 8 2" xfId="238"/>
    <cellStyle name="Navadno 34 9" xfId="239"/>
    <cellStyle name="Navadno 34 9 2" xfId="240"/>
    <cellStyle name="Navadno 36 10" xfId="241"/>
    <cellStyle name="Navadno 36 10 2" xfId="242"/>
    <cellStyle name="Navadno 36 2" xfId="243"/>
    <cellStyle name="Navadno 36 2 2" xfId="244"/>
    <cellStyle name="Navadno 36 3" xfId="245"/>
    <cellStyle name="Navadno 36 3 2" xfId="246"/>
    <cellStyle name="Navadno 36 4" xfId="247"/>
    <cellStyle name="Navadno 36 4 2" xfId="248"/>
    <cellStyle name="Navadno 36 5" xfId="249"/>
    <cellStyle name="Navadno 36 5 2" xfId="250"/>
    <cellStyle name="Navadno 36 6" xfId="251"/>
    <cellStyle name="Navadno 36 6 2" xfId="252"/>
    <cellStyle name="Navadno 36 7" xfId="253"/>
    <cellStyle name="Navadno 36 7 2" xfId="254"/>
    <cellStyle name="Navadno 36 8" xfId="255"/>
    <cellStyle name="Navadno 36 8 2" xfId="256"/>
    <cellStyle name="Navadno 36 9" xfId="257"/>
    <cellStyle name="Navadno 36 9 2" xfId="258"/>
    <cellStyle name="Navadno 38" xfId="259"/>
    <cellStyle name="Navadno 38 2" xfId="260"/>
    <cellStyle name="Navadno 39" xfId="261"/>
    <cellStyle name="Navadno 39 2" xfId="262"/>
    <cellStyle name="Navadno 4" xfId="263"/>
    <cellStyle name="Navadno 4 10" xfId="264"/>
    <cellStyle name="Navadno 4 10 2" xfId="265"/>
    <cellStyle name="Navadno 4 11" xfId="266"/>
    <cellStyle name="Navadno 4 11 2" xfId="267"/>
    <cellStyle name="Navadno 4 12" xfId="268"/>
    <cellStyle name="Navadno 4 12 2" xfId="269"/>
    <cellStyle name="Navadno 4 13" xfId="270"/>
    <cellStyle name="Navadno 4 13 2" xfId="271"/>
    <cellStyle name="Navadno 4 14" xfId="272"/>
    <cellStyle name="Navadno 4 14 2" xfId="273"/>
    <cellStyle name="Navadno 4 15" xfId="274"/>
    <cellStyle name="Navadno 4 15 2" xfId="275"/>
    <cellStyle name="Navadno 4 16" xfId="276"/>
    <cellStyle name="Navadno 4 17" xfId="277"/>
    <cellStyle name="Navadno 4 18" xfId="278"/>
    <cellStyle name="Navadno 4 2" xfId="279"/>
    <cellStyle name="Navadno 4 3" xfId="280"/>
    <cellStyle name="Navadno 4 4" xfId="281"/>
    <cellStyle name="Navadno 4 5" xfId="282"/>
    <cellStyle name="Navadno 4 5 2" xfId="283"/>
    <cellStyle name="Navadno 4 6" xfId="284"/>
    <cellStyle name="Navadno 4 6 2" xfId="285"/>
    <cellStyle name="Navadno 4 7" xfId="286"/>
    <cellStyle name="Navadno 4 7 2" xfId="287"/>
    <cellStyle name="Navadno 4 8" xfId="288"/>
    <cellStyle name="Navadno 4 8 2" xfId="289"/>
    <cellStyle name="Navadno 4 9" xfId="290"/>
    <cellStyle name="Navadno 4 9 2" xfId="291"/>
    <cellStyle name="Navadno 40" xfId="292"/>
    <cellStyle name="Navadno 40 2" xfId="293"/>
    <cellStyle name="Navadno 41" xfId="294"/>
    <cellStyle name="Navadno 41 2" xfId="295"/>
    <cellStyle name="Navadno 49" xfId="296"/>
    <cellStyle name="Navadno 49 2" xfId="297"/>
    <cellStyle name="Navadno 5 2" xfId="298"/>
    <cellStyle name="Navadno 5 3" xfId="299"/>
    <cellStyle name="Navadno 5 4" xfId="300"/>
    <cellStyle name="Navadno 5 5" xfId="301"/>
    <cellStyle name="Navadno 5 6" xfId="302"/>
    <cellStyle name="Navadno 50" xfId="303"/>
    <cellStyle name="Navadno 50 2" xfId="304"/>
    <cellStyle name="Navadno 7" xfId="305"/>
    <cellStyle name="Navadno 7 2" xfId="306"/>
    <cellStyle name="Navadno 8" xfId="307"/>
    <cellStyle name="Navadno 8 2" xfId="308"/>
    <cellStyle name="Navadno 9" xfId="309"/>
    <cellStyle name="Navadno 9 2" xfId="310"/>
    <cellStyle name="Navadno_HIPER jaka struja" xfId="311"/>
    <cellStyle name="Neutralno" xfId="312"/>
    <cellStyle name="Normal 10" xfId="313"/>
    <cellStyle name="Normal 15" xfId="314"/>
    <cellStyle name="Normal 15 2" xfId="315"/>
    <cellStyle name="Normal 16" xfId="316"/>
    <cellStyle name="Normal 16 2" xfId="317"/>
    <cellStyle name="Normal 2" xfId="318"/>
    <cellStyle name="Normal 2 11" xfId="319"/>
    <cellStyle name="Normal 2 11 2" xfId="320"/>
    <cellStyle name="Normal 2 11 3" xfId="321"/>
    <cellStyle name="Normal 2 2" xfId="322"/>
    <cellStyle name="Normal 2 3" xfId="323"/>
    <cellStyle name="Normal 2 4" xfId="324"/>
    <cellStyle name="Normal 2 7" xfId="325"/>
    <cellStyle name="Normal 20" xfId="326"/>
    <cellStyle name="Normal 20 2" xfId="327"/>
    <cellStyle name="Normal 20 3" xfId="328"/>
    <cellStyle name="Normal 3" xfId="329"/>
    <cellStyle name="Normal 3 2" xfId="330"/>
    <cellStyle name="Normal 3 2 2" xfId="331"/>
    <cellStyle name="Normal 3 2 3" xfId="332"/>
    <cellStyle name="Normal 3 2 4" xfId="333"/>
    <cellStyle name="Normal 3 3" xfId="334"/>
    <cellStyle name="Normal 3 3 2" xfId="335"/>
    <cellStyle name="Normal 3 4" xfId="336"/>
    <cellStyle name="Normal 3 5" xfId="337"/>
    <cellStyle name="Normal 3 6" xfId="338"/>
    <cellStyle name="Normal 4" xfId="339"/>
    <cellStyle name="Normal 4 2" xfId="340"/>
    <cellStyle name="Normal 4 3" xfId="341"/>
    <cellStyle name="Normal 5" xfId="342"/>
    <cellStyle name="Normal 5 2" xfId="343"/>
    <cellStyle name="Normal 5 3" xfId="344"/>
    <cellStyle name="Normal 6" xfId="345"/>
    <cellStyle name="Normal 6 2" xfId="346"/>
    <cellStyle name="Normal 6 3" xfId="347"/>
    <cellStyle name="Normal 6 4" xfId="348"/>
    <cellStyle name="Normal 63" xfId="349"/>
    <cellStyle name="Normal 7" xfId="350"/>
    <cellStyle name="Normal 7 2" xfId="351"/>
    <cellStyle name="Normal 8" xfId="352"/>
    <cellStyle name="Normal_42-2006 Troškovnik Solar" xfId="353"/>
    <cellStyle name="Normalno 2" xfId="354"/>
    <cellStyle name="Obično 2" xfId="355"/>
    <cellStyle name="Obično 2 2" xfId="356"/>
    <cellStyle name="Obično 3" xfId="357"/>
    <cellStyle name="Obično 3 10" xfId="358"/>
    <cellStyle name="Obično 3 11" xfId="359"/>
    <cellStyle name="Obično 3 12" xfId="360"/>
    <cellStyle name="Obično 3 13" xfId="361"/>
    <cellStyle name="Obično 3 14" xfId="362"/>
    <cellStyle name="Obično 3 15" xfId="363"/>
    <cellStyle name="Obično 3 2" xfId="364"/>
    <cellStyle name="Obično 3 3" xfId="365"/>
    <cellStyle name="Obično 3 4" xfId="366"/>
    <cellStyle name="Obično 3 5" xfId="367"/>
    <cellStyle name="Obično 3 6" xfId="368"/>
    <cellStyle name="Obično 3 7" xfId="369"/>
    <cellStyle name="Obično 3 8" xfId="370"/>
    <cellStyle name="Obično 3 9" xfId="371"/>
    <cellStyle name="Obično 4" xfId="372"/>
    <cellStyle name="Obično 4 10" xfId="373"/>
    <cellStyle name="Obično 4 11" xfId="374"/>
    <cellStyle name="Obično 4 12" xfId="375"/>
    <cellStyle name="Obično 4 13" xfId="376"/>
    <cellStyle name="Obično 4 14" xfId="377"/>
    <cellStyle name="Obično 4 15" xfId="378"/>
    <cellStyle name="Obično 4 2" xfId="379"/>
    <cellStyle name="Obično 4 3" xfId="380"/>
    <cellStyle name="Obično 4 4" xfId="381"/>
    <cellStyle name="Obično 4 5" xfId="382"/>
    <cellStyle name="Obično 4 6" xfId="383"/>
    <cellStyle name="Obično 4 7" xfId="384"/>
    <cellStyle name="Obično 4 8" xfId="385"/>
    <cellStyle name="Obično 4 9" xfId="386"/>
    <cellStyle name="Obično 5" xfId="387"/>
    <cellStyle name="Obično 5 2" xfId="388"/>
    <cellStyle name="Obično 6 2" xfId="389"/>
    <cellStyle name="Obično 6 3" xfId="390"/>
    <cellStyle name="Obično 7 2" xfId="391"/>
    <cellStyle name="Obično 7 3" xfId="392"/>
    <cellStyle name="Obično 8" xfId="393"/>
    <cellStyle name="Obično 8 2" xfId="394"/>
    <cellStyle name="Obično_JAKA I SLABA STRUJA" xfId="395"/>
    <cellStyle name="Obično_JAKA I SLABA STRUJA 2" xfId="396"/>
    <cellStyle name="Obično_List1" xfId="397"/>
    <cellStyle name="Obično_List1 2" xfId="398"/>
    <cellStyle name="Obično_LURA - SIRELA TROŠKOVNIK  ELEKTRO" xfId="399"/>
    <cellStyle name="Obično_LURA - SIRELA TROŠKOVNIK  ELEKTRO 2" xfId="400"/>
    <cellStyle name="Obično_STAMBENI DIO" xfId="401"/>
    <cellStyle name="Odstotek 13" xfId="402"/>
    <cellStyle name="Odstotek 13 10" xfId="403"/>
    <cellStyle name="Odstotek 13 10 2" xfId="404"/>
    <cellStyle name="Odstotek 13 10 3" xfId="405"/>
    <cellStyle name="Odstotek 13 11" xfId="406"/>
    <cellStyle name="Odstotek 13 12" xfId="407"/>
    <cellStyle name="Odstotek 13 2" xfId="408"/>
    <cellStyle name="Odstotek 13 2 2" xfId="409"/>
    <cellStyle name="Odstotek 13 2 3" xfId="410"/>
    <cellStyle name="Odstotek 13 3" xfId="411"/>
    <cellStyle name="Odstotek 13 3 2" xfId="412"/>
    <cellStyle name="Odstotek 13 3 3" xfId="413"/>
    <cellStyle name="Odstotek 13 4" xfId="414"/>
    <cellStyle name="Odstotek 13 4 2" xfId="415"/>
    <cellStyle name="Odstotek 13 4 3" xfId="416"/>
    <cellStyle name="Odstotek 13 5" xfId="417"/>
    <cellStyle name="Odstotek 13 5 2" xfId="418"/>
    <cellStyle name="Odstotek 13 5 3" xfId="419"/>
    <cellStyle name="Odstotek 13 6" xfId="420"/>
    <cellStyle name="Odstotek 13 6 2" xfId="421"/>
    <cellStyle name="Odstotek 13 6 3" xfId="422"/>
    <cellStyle name="Odstotek 13 7" xfId="423"/>
    <cellStyle name="Odstotek 13 7 2" xfId="424"/>
    <cellStyle name="Odstotek 13 7 3" xfId="425"/>
    <cellStyle name="Odstotek 13 8" xfId="426"/>
    <cellStyle name="Odstotek 13 8 2" xfId="427"/>
    <cellStyle name="Odstotek 13 8 3" xfId="428"/>
    <cellStyle name="Odstotek 13 9" xfId="429"/>
    <cellStyle name="Odstotek 13 9 2" xfId="430"/>
    <cellStyle name="Odstotek 13 9 3" xfId="431"/>
    <cellStyle name="Odstotek 21" xfId="432"/>
    <cellStyle name="Odstotek 21 2" xfId="433"/>
    <cellStyle name="Odstotek 21 3" xfId="434"/>
    <cellStyle name="Odstotek 22" xfId="435"/>
    <cellStyle name="Odstotek 22 2" xfId="436"/>
    <cellStyle name="Odstotek 22 3" xfId="437"/>
    <cellStyle name="Odstotek 24" xfId="438"/>
    <cellStyle name="Odstotek 24 2" xfId="439"/>
    <cellStyle name="Odstotek 24 3" xfId="440"/>
    <cellStyle name="Odstotek 27" xfId="441"/>
    <cellStyle name="Odstotek 27 2" xfId="442"/>
    <cellStyle name="Odstotek 27 3" xfId="443"/>
    <cellStyle name="Odstotek 6" xfId="444"/>
    <cellStyle name="Odstotek 6 10" xfId="445"/>
    <cellStyle name="Odstotek 6 10 2" xfId="446"/>
    <cellStyle name="Odstotek 6 10 3" xfId="447"/>
    <cellStyle name="Odstotek 6 11" xfId="448"/>
    <cellStyle name="Odstotek 6 11 2" xfId="449"/>
    <cellStyle name="Odstotek 6 11 3" xfId="450"/>
    <cellStyle name="Odstotek 6 12" xfId="451"/>
    <cellStyle name="Odstotek 6 12 2" xfId="452"/>
    <cellStyle name="Odstotek 6 12 3" xfId="453"/>
    <cellStyle name="Odstotek 6 13" xfId="454"/>
    <cellStyle name="Odstotek 6 14" xfId="455"/>
    <cellStyle name="Odstotek 6 2" xfId="456"/>
    <cellStyle name="Odstotek 6 2 2" xfId="457"/>
    <cellStyle name="Odstotek 6 2 3" xfId="458"/>
    <cellStyle name="Odstotek 6 3" xfId="459"/>
    <cellStyle name="Odstotek 6 3 2" xfId="460"/>
    <cellStyle name="Odstotek 6 3 3" xfId="461"/>
    <cellStyle name="Odstotek 6 4" xfId="462"/>
    <cellStyle name="Odstotek 6 4 2" xfId="463"/>
    <cellStyle name="Odstotek 6 4 3" xfId="464"/>
    <cellStyle name="Odstotek 6 5" xfId="465"/>
    <cellStyle name="Odstotek 6 5 2" xfId="466"/>
    <cellStyle name="Odstotek 6 5 3" xfId="467"/>
    <cellStyle name="Odstotek 6 6" xfId="468"/>
    <cellStyle name="Odstotek 6 6 2" xfId="469"/>
    <cellStyle name="Odstotek 6 6 3" xfId="470"/>
    <cellStyle name="Odstotek 6 7" xfId="471"/>
    <cellStyle name="Odstotek 6 7 2" xfId="472"/>
    <cellStyle name="Odstotek 6 7 3" xfId="473"/>
    <cellStyle name="Odstotek 6 8" xfId="474"/>
    <cellStyle name="Odstotek 6 8 2" xfId="475"/>
    <cellStyle name="Odstotek 6 8 3" xfId="476"/>
    <cellStyle name="Odstotek 6 9" xfId="477"/>
    <cellStyle name="Odstotek 6 9 2" xfId="478"/>
    <cellStyle name="Odstotek 6 9 3" xfId="479"/>
    <cellStyle name="Odstotek 7" xfId="480"/>
    <cellStyle name="Odstotek 7 10" xfId="481"/>
    <cellStyle name="Odstotek 7 10 2" xfId="482"/>
    <cellStyle name="Odstotek 7 10 3" xfId="483"/>
    <cellStyle name="Odstotek 7 11" xfId="484"/>
    <cellStyle name="Odstotek 7 11 2" xfId="485"/>
    <cellStyle name="Odstotek 7 11 3" xfId="486"/>
    <cellStyle name="Odstotek 7 12" xfId="487"/>
    <cellStyle name="Odstotek 7 12 2" xfId="488"/>
    <cellStyle name="Odstotek 7 12 3" xfId="489"/>
    <cellStyle name="Odstotek 7 13" xfId="490"/>
    <cellStyle name="Odstotek 7 14" xfId="491"/>
    <cellStyle name="Odstotek 7 2" xfId="492"/>
    <cellStyle name="Odstotek 7 2 2" xfId="493"/>
    <cellStyle name="Odstotek 7 2 3" xfId="494"/>
    <cellStyle name="Odstotek 7 3" xfId="495"/>
    <cellStyle name="Odstotek 7 3 2" xfId="496"/>
    <cellStyle name="Odstotek 7 3 3" xfId="497"/>
    <cellStyle name="Odstotek 7 4" xfId="498"/>
    <cellStyle name="Odstotek 7 4 2" xfId="499"/>
    <cellStyle name="Odstotek 7 4 3" xfId="500"/>
    <cellStyle name="Odstotek 7 5" xfId="501"/>
    <cellStyle name="Odstotek 7 5 2" xfId="502"/>
    <cellStyle name="Odstotek 7 5 3" xfId="503"/>
    <cellStyle name="Odstotek 7 6" xfId="504"/>
    <cellStyle name="Odstotek 7 6 2" xfId="505"/>
    <cellStyle name="Odstotek 7 6 3" xfId="506"/>
    <cellStyle name="Odstotek 7 7" xfId="507"/>
    <cellStyle name="Odstotek 7 7 2" xfId="508"/>
    <cellStyle name="Odstotek 7 7 3" xfId="509"/>
    <cellStyle name="Odstotek 7 8" xfId="510"/>
    <cellStyle name="Odstotek 7 8 2" xfId="511"/>
    <cellStyle name="Odstotek 7 8 3" xfId="512"/>
    <cellStyle name="Odstotek 7 9" xfId="513"/>
    <cellStyle name="Odstotek 7 9 2" xfId="514"/>
    <cellStyle name="Odstotek 7 9 3" xfId="515"/>
    <cellStyle name="Percent 2" xfId="516"/>
    <cellStyle name="Percent 2 2" xfId="517"/>
    <cellStyle name="Percent 2 3" xfId="518"/>
    <cellStyle name="Percent" xfId="519"/>
    <cellStyle name="Povezana ćelija" xfId="520"/>
    <cellStyle name="Followed Hyperlink" xfId="521"/>
    <cellStyle name="Provjera ćelije" xfId="522"/>
    <cellStyle name="Slog 1" xfId="523"/>
    <cellStyle name="Slog 1 2" xfId="524"/>
    <cellStyle name="Standard_LVZ" xfId="525"/>
    <cellStyle name="Stil 1" xfId="526"/>
    <cellStyle name="Style 1" xfId="527"/>
    <cellStyle name="Style 1 2" xfId="528"/>
    <cellStyle name="Style 1 3" xfId="529"/>
    <cellStyle name="Tekst objašnjenja" xfId="530"/>
    <cellStyle name="Tekst upozorenja" xfId="531"/>
    <cellStyle name="Ukupni zbroj" xfId="532"/>
    <cellStyle name="Unos" xfId="533"/>
    <cellStyle name="Currency" xfId="534"/>
    <cellStyle name="Currency [0]" xfId="535"/>
    <cellStyle name="Comma" xfId="536"/>
    <cellStyle name="Comma [0]" xfId="537"/>
    <cellStyle name="Zarez 2" xfId="5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76200</xdr:rowOff>
    </xdr:from>
    <xdr:to>
      <xdr:col>2</xdr:col>
      <xdr:colOff>1181100</xdr:colOff>
      <xdr:row>0</xdr:row>
      <xdr:rowOff>714375</xdr:rowOff>
    </xdr:to>
    <xdr:pic>
      <xdr:nvPicPr>
        <xdr:cNvPr id="1" name="Slika 1"/>
        <xdr:cNvPicPr preferRelativeResize="1">
          <a:picLocks noChangeAspect="1"/>
        </xdr:cNvPicPr>
      </xdr:nvPicPr>
      <xdr:blipFill>
        <a:blip r:embed="rId1"/>
        <a:stretch>
          <a:fillRect/>
        </a:stretch>
      </xdr:blipFill>
      <xdr:spPr>
        <a:xfrm>
          <a:off x="0" y="76200"/>
          <a:ext cx="15621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K579"/>
  <sheetViews>
    <sheetView tabSelected="1" view="pageBreakPreview" zoomScale="60" zoomScalePageLayoutView="0" workbookViewId="0" topLeftCell="A229">
      <selection activeCell="C402" sqref="C402"/>
    </sheetView>
  </sheetViews>
  <sheetFormatPr defaultColWidth="11.57421875" defaultRowHeight="12.75"/>
  <cols>
    <col min="1" max="1" width="11.57421875" style="62" customWidth="1"/>
    <col min="2" max="2" width="91.28125" style="63" customWidth="1"/>
    <col min="3" max="3" width="63.57421875" style="63" customWidth="1"/>
    <col min="4" max="4" width="11.57421875" style="64" customWidth="1"/>
    <col min="5" max="5" width="11.57421875" style="97" customWidth="1"/>
    <col min="6" max="6" width="14.7109375" style="84" bestFit="1" customWidth="1"/>
    <col min="7" max="7" width="13.00390625" style="65" customWidth="1"/>
    <col min="8" max="16384" width="11.57421875" style="30" customWidth="1"/>
  </cols>
  <sheetData>
    <row r="2" spans="1:8" s="87" customFormat="1" ht="15">
      <c r="A2" s="1"/>
      <c r="B2" s="1"/>
      <c r="C2" s="1"/>
      <c r="D2" s="2"/>
      <c r="E2" s="3"/>
      <c r="F2" s="4"/>
      <c r="G2" s="5"/>
      <c r="H2" s="6"/>
    </row>
    <row r="3" spans="1:8" s="87" customFormat="1" ht="26.25">
      <c r="A3" s="1" t="s">
        <v>0</v>
      </c>
      <c r="B3" s="1" t="s">
        <v>1</v>
      </c>
      <c r="C3" s="1"/>
      <c r="D3" s="7" t="s">
        <v>2</v>
      </c>
      <c r="E3" s="8" t="s">
        <v>3</v>
      </c>
      <c r="F3" s="80" t="s">
        <v>4</v>
      </c>
      <c r="G3" s="5" t="s">
        <v>5</v>
      </c>
      <c r="H3" s="88" t="s">
        <v>6</v>
      </c>
    </row>
    <row r="4" spans="1:8" s="87" customFormat="1" ht="30">
      <c r="A4" s="67"/>
      <c r="B4" s="68" t="s">
        <v>7</v>
      </c>
      <c r="C4" s="68"/>
      <c r="D4" s="69"/>
      <c r="E4" s="95"/>
      <c r="F4" s="81"/>
      <c r="G4" s="70"/>
      <c r="H4" s="89"/>
    </row>
    <row r="5" spans="1:8" s="87" customFormat="1" ht="61.5" customHeight="1">
      <c r="A5" s="72"/>
      <c r="B5" s="73" t="s">
        <v>8</v>
      </c>
      <c r="C5" s="73"/>
      <c r="D5" s="72"/>
      <c r="E5" s="72"/>
      <c r="F5" s="82"/>
      <c r="G5" s="74"/>
      <c r="H5" s="90"/>
    </row>
    <row r="6" spans="1:8" s="87" customFormat="1" ht="61.5" customHeight="1">
      <c r="A6" s="72" t="s">
        <v>9</v>
      </c>
      <c r="B6" s="75" t="s">
        <v>10</v>
      </c>
      <c r="C6" s="75"/>
      <c r="D6" s="76"/>
      <c r="E6" s="96"/>
      <c r="F6" s="83"/>
      <c r="G6" s="77"/>
      <c r="H6" s="91"/>
    </row>
    <row r="7" spans="1:5" ht="12.75">
      <c r="A7" s="203"/>
      <c r="B7" s="203"/>
      <c r="C7" s="203"/>
      <c r="D7" s="203"/>
      <c r="E7" s="203"/>
    </row>
    <row r="8" spans="1:5" ht="12.75">
      <c r="A8" s="203"/>
      <c r="B8" s="203"/>
      <c r="C8" s="203"/>
      <c r="D8" s="203"/>
      <c r="E8" s="203"/>
    </row>
    <row r="9" spans="1:5" ht="15.75">
      <c r="A9" s="198" t="s">
        <v>237</v>
      </c>
      <c r="B9" s="198"/>
      <c r="C9" s="198"/>
      <c r="D9" s="198"/>
      <c r="E9" s="198"/>
    </row>
    <row r="10" spans="1:5" ht="12.75">
      <c r="A10" s="197"/>
      <c r="B10" s="197"/>
      <c r="C10" s="197"/>
      <c r="D10" s="197"/>
      <c r="E10" s="197"/>
    </row>
    <row r="11" spans="1:5" ht="55.5" customHeight="1">
      <c r="A11" s="197" t="s">
        <v>379</v>
      </c>
      <c r="B11" s="197"/>
      <c r="C11" s="197"/>
      <c r="D11" s="197"/>
      <c r="E11" s="197"/>
    </row>
    <row r="12" spans="1:5" ht="42.75" customHeight="1">
      <c r="A12" s="197" t="s">
        <v>238</v>
      </c>
      <c r="B12" s="197"/>
      <c r="C12" s="197"/>
      <c r="D12" s="197"/>
      <c r="E12" s="197"/>
    </row>
    <row r="13" spans="1:5" ht="28.5" customHeight="1">
      <c r="A13" s="197" t="s">
        <v>239</v>
      </c>
      <c r="B13" s="197"/>
      <c r="C13" s="197"/>
      <c r="D13" s="197"/>
      <c r="E13" s="197"/>
    </row>
    <row r="14" spans="1:5" ht="41.25" customHeight="1">
      <c r="A14" s="197" t="s">
        <v>240</v>
      </c>
      <c r="B14" s="197"/>
      <c r="C14" s="197"/>
      <c r="D14" s="197"/>
      <c r="E14" s="197"/>
    </row>
    <row r="15" spans="1:5" ht="32.25" customHeight="1">
      <c r="A15" s="197" t="s">
        <v>241</v>
      </c>
      <c r="B15" s="197"/>
      <c r="C15" s="197"/>
      <c r="D15" s="197"/>
      <c r="E15" s="197"/>
    </row>
    <row r="16" spans="1:5" ht="45.75" customHeight="1">
      <c r="A16" s="197" t="s">
        <v>242</v>
      </c>
      <c r="B16" s="197"/>
      <c r="C16" s="197"/>
      <c r="D16" s="197"/>
      <c r="E16" s="197"/>
    </row>
    <row r="17" spans="1:5" ht="21" customHeight="1">
      <c r="A17" s="197" t="s">
        <v>243</v>
      </c>
      <c r="B17" s="197"/>
      <c r="C17" s="197"/>
      <c r="D17" s="197"/>
      <c r="E17" s="197"/>
    </row>
    <row r="18" spans="1:5" ht="32.25" customHeight="1">
      <c r="A18" s="197" t="s">
        <v>244</v>
      </c>
      <c r="B18" s="197"/>
      <c r="C18" s="197"/>
      <c r="D18" s="197"/>
      <c r="E18" s="197"/>
    </row>
    <row r="19" spans="1:5" ht="49.5" customHeight="1">
      <c r="A19" s="197" t="s">
        <v>245</v>
      </c>
      <c r="B19" s="197"/>
      <c r="C19" s="197"/>
      <c r="D19" s="197"/>
      <c r="E19" s="197"/>
    </row>
    <row r="20" spans="1:5" ht="12.75">
      <c r="A20" s="197"/>
      <c r="B20" s="197"/>
      <c r="C20" s="197"/>
      <c r="D20" s="197"/>
      <c r="E20" s="197"/>
    </row>
    <row r="21" spans="1:5" ht="12.75">
      <c r="A21" s="197"/>
      <c r="B21" s="197"/>
      <c r="C21" s="197"/>
      <c r="D21" s="197"/>
      <c r="E21" s="197"/>
    </row>
    <row r="22" spans="1:5" ht="15.75">
      <c r="A22" s="198" t="s">
        <v>246</v>
      </c>
      <c r="B22" s="198"/>
      <c r="C22" s="198"/>
      <c r="D22" s="198"/>
      <c r="E22" s="198"/>
    </row>
    <row r="23" spans="1:5" ht="12.75">
      <c r="A23" s="197"/>
      <c r="B23" s="197"/>
      <c r="C23" s="197"/>
      <c r="D23" s="197"/>
      <c r="E23" s="197"/>
    </row>
    <row r="24" spans="1:5" ht="28.5" customHeight="1">
      <c r="A24" s="202" t="s">
        <v>247</v>
      </c>
      <c r="B24" s="202"/>
      <c r="C24" s="202"/>
      <c r="D24" s="202"/>
      <c r="E24" s="202"/>
    </row>
    <row r="25" spans="1:5" ht="18" customHeight="1">
      <c r="A25" s="197" t="s">
        <v>248</v>
      </c>
      <c r="B25" s="197"/>
      <c r="C25" s="197"/>
      <c r="D25" s="197"/>
      <c r="E25" s="197"/>
    </row>
    <row r="26" spans="1:5" ht="27.75" customHeight="1">
      <c r="A26" s="197" t="s">
        <v>249</v>
      </c>
      <c r="B26" s="197"/>
      <c r="C26" s="197"/>
      <c r="D26" s="197"/>
      <c r="E26" s="197"/>
    </row>
    <row r="27" spans="1:5" ht="29.25" customHeight="1">
      <c r="A27" s="197" t="s">
        <v>250</v>
      </c>
      <c r="B27" s="197"/>
      <c r="C27" s="197"/>
      <c r="D27" s="197"/>
      <c r="E27" s="197"/>
    </row>
    <row r="28" spans="1:5" ht="43.5" customHeight="1">
      <c r="A28" s="197" t="s">
        <v>251</v>
      </c>
      <c r="B28" s="197"/>
      <c r="C28" s="197"/>
      <c r="D28" s="197"/>
      <c r="E28" s="197"/>
    </row>
    <row r="29" spans="1:5" ht="32.25" customHeight="1">
      <c r="A29" s="197" t="s">
        <v>252</v>
      </c>
      <c r="B29" s="197"/>
      <c r="C29" s="197"/>
      <c r="D29" s="197"/>
      <c r="E29" s="197"/>
    </row>
    <row r="30" spans="1:5" ht="12.75">
      <c r="A30" s="197" t="s">
        <v>253</v>
      </c>
      <c r="B30" s="197"/>
      <c r="C30" s="197"/>
      <c r="D30" s="197"/>
      <c r="E30" s="197"/>
    </row>
    <row r="31" spans="1:5" ht="12.75">
      <c r="A31" s="197" t="s">
        <v>254</v>
      </c>
      <c r="B31" s="197"/>
      <c r="C31" s="197"/>
      <c r="D31" s="197"/>
      <c r="E31" s="197"/>
    </row>
    <row r="32" spans="1:5" ht="12.75">
      <c r="A32" s="197" t="s">
        <v>255</v>
      </c>
      <c r="B32" s="197"/>
      <c r="C32" s="197"/>
      <c r="D32" s="197"/>
      <c r="E32" s="197"/>
    </row>
    <row r="33" spans="1:5" ht="12.75">
      <c r="A33" s="197" t="s">
        <v>256</v>
      </c>
      <c r="B33" s="197"/>
      <c r="C33" s="197"/>
      <c r="D33" s="197"/>
      <c r="E33" s="197"/>
    </row>
    <row r="34" spans="1:5" ht="12.75">
      <c r="A34" s="197" t="s">
        <v>257</v>
      </c>
      <c r="B34" s="197"/>
      <c r="C34" s="197"/>
      <c r="D34" s="197"/>
      <c r="E34" s="197"/>
    </row>
    <row r="35" spans="1:5" ht="12.75">
      <c r="A35" s="197"/>
      <c r="B35" s="197"/>
      <c r="C35" s="197"/>
      <c r="D35" s="197"/>
      <c r="E35" s="197"/>
    </row>
    <row r="36" spans="1:5" ht="12.75">
      <c r="A36" s="201"/>
      <c r="B36" s="201"/>
      <c r="C36" s="201"/>
      <c r="D36" s="201"/>
      <c r="E36" s="201"/>
    </row>
    <row r="37" spans="1:5" ht="15.75">
      <c r="A37" s="200" t="s">
        <v>258</v>
      </c>
      <c r="B37" s="200"/>
      <c r="C37" s="200"/>
      <c r="D37" s="200"/>
      <c r="E37" s="200"/>
    </row>
    <row r="38" spans="1:5" ht="12.75">
      <c r="A38" s="197"/>
      <c r="B38" s="197"/>
      <c r="C38" s="197"/>
      <c r="D38" s="197"/>
      <c r="E38" s="197"/>
    </row>
    <row r="39" spans="1:5" ht="78.75" customHeight="1">
      <c r="A39" s="197" t="s">
        <v>259</v>
      </c>
      <c r="B39" s="197"/>
      <c r="C39" s="197"/>
      <c r="D39" s="197"/>
      <c r="E39" s="197"/>
    </row>
    <row r="40" spans="1:5" ht="45.75" customHeight="1">
      <c r="A40" s="197" t="s">
        <v>260</v>
      </c>
      <c r="B40" s="197"/>
      <c r="C40" s="197"/>
      <c r="D40" s="197"/>
      <c r="E40" s="197"/>
    </row>
    <row r="41" spans="1:5" ht="54.75" customHeight="1">
      <c r="A41" s="197" t="s">
        <v>261</v>
      </c>
      <c r="B41" s="197"/>
      <c r="C41" s="197"/>
      <c r="D41" s="197"/>
      <c r="E41" s="197"/>
    </row>
    <row r="42" spans="1:5" ht="12.75">
      <c r="A42" s="197" t="s">
        <v>262</v>
      </c>
      <c r="B42" s="197"/>
      <c r="C42" s="197"/>
      <c r="D42" s="197"/>
      <c r="E42" s="197"/>
    </row>
    <row r="43" spans="1:5" ht="12.75">
      <c r="A43" s="197" t="s">
        <v>263</v>
      </c>
      <c r="B43" s="197"/>
      <c r="C43" s="197"/>
      <c r="D43" s="197"/>
      <c r="E43" s="197"/>
    </row>
    <row r="44" spans="1:5" ht="12.75">
      <c r="A44" s="197" t="s">
        <v>264</v>
      </c>
      <c r="B44" s="197"/>
      <c r="C44" s="197"/>
      <c r="D44" s="197"/>
      <c r="E44" s="197"/>
    </row>
    <row r="45" spans="1:5" ht="12.75">
      <c r="A45" s="197" t="s">
        <v>265</v>
      </c>
      <c r="B45" s="197"/>
      <c r="C45" s="197"/>
      <c r="D45" s="197"/>
      <c r="E45" s="197"/>
    </row>
    <row r="46" spans="1:5" ht="12.75">
      <c r="A46" s="197" t="s">
        <v>266</v>
      </c>
      <c r="B46" s="197"/>
      <c r="C46" s="197"/>
      <c r="D46" s="197"/>
      <c r="E46" s="197"/>
    </row>
    <row r="47" spans="1:5" ht="12.75">
      <c r="A47" s="197" t="s">
        <v>267</v>
      </c>
      <c r="B47" s="197"/>
      <c r="C47" s="197"/>
      <c r="D47" s="197"/>
      <c r="E47" s="197"/>
    </row>
    <row r="48" spans="1:5" ht="12.75">
      <c r="A48" s="197" t="s">
        <v>268</v>
      </c>
      <c r="B48" s="197"/>
      <c r="C48" s="197"/>
      <c r="D48" s="197"/>
      <c r="E48" s="197"/>
    </row>
    <row r="49" spans="1:5" ht="12.75">
      <c r="A49" s="197" t="s">
        <v>269</v>
      </c>
      <c r="B49" s="197"/>
      <c r="C49" s="197"/>
      <c r="D49" s="197"/>
      <c r="E49" s="197"/>
    </row>
    <row r="50" spans="1:5" ht="12.75">
      <c r="A50" s="197" t="s">
        <v>270</v>
      </c>
      <c r="B50" s="197"/>
      <c r="C50" s="197"/>
      <c r="D50" s="197"/>
      <c r="E50" s="197"/>
    </row>
    <row r="51" spans="1:5" ht="12.75">
      <c r="A51" s="197" t="s">
        <v>271</v>
      </c>
      <c r="B51" s="197"/>
      <c r="C51" s="197"/>
      <c r="D51" s="197"/>
      <c r="E51" s="197"/>
    </row>
    <row r="52" spans="1:5" ht="12.75">
      <c r="A52" s="197" t="s">
        <v>272</v>
      </c>
      <c r="B52" s="197"/>
      <c r="C52" s="197"/>
      <c r="D52" s="197"/>
      <c r="E52" s="197"/>
    </row>
    <row r="53" spans="1:5" ht="12.75">
      <c r="A53" s="197" t="s">
        <v>273</v>
      </c>
      <c r="B53" s="197"/>
      <c r="C53" s="197"/>
      <c r="D53" s="197"/>
      <c r="E53" s="197"/>
    </row>
    <row r="54" spans="1:5" ht="12.75">
      <c r="A54" s="197" t="s">
        <v>274</v>
      </c>
      <c r="B54" s="197"/>
      <c r="C54" s="197"/>
      <c r="D54" s="197"/>
      <c r="E54" s="197"/>
    </row>
    <row r="55" spans="1:5" ht="12.75">
      <c r="A55" s="197" t="s">
        <v>275</v>
      </c>
      <c r="B55" s="197"/>
      <c r="C55" s="197"/>
      <c r="D55" s="197"/>
      <c r="E55" s="197"/>
    </row>
    <row r="56" spans="1:5" ht="12.75">
      <c r="A56" s="197" t="s">
        <v>276</v>
      </c>
      <c r="B56" s="197"/>
      <c r="C56" s="197"/>
      <c r="D56" s="197"/>
      <c r="E56" s="197"/>
    </row>
    <row r="57" spans="1:5" ht="12.75">
      <c r="A57" s="197" t="s">
        <v>277</v>
      </c>
      <c r="B57" s="197"/>
      <c r="C57" s="197"/>
      <c r="D57" s="197"/>
      <c r="E57" s="197"/>
    </row>
    <row r="58" spans="1:5" ht="12.75">
      <c r="A58" s="197" t="s">
        <v>278</v>
      </c>
      <c r="B58" s="197"/>
      <c r="C58" s="197"/>
      <c r="D58" s="197"/>
      <c r="E58" s="197"/>
    </row>
    <row r="59" spans="1:5" ht="12.75">
      <c r="A59" s="197"/>
      <c r="B59" s="197"/>
      <c r="C59" s="197"/>
      <c r="D59" s="197"/>
      <c r="E59" s="197"/>
    </row>
    <row r="60" spans="1:5" ht="15.75">
      <c r="A60" s="200" t="s">
        <v>279</v>
      </c>
      <c r="B60" s="200"/>
      <c r="C60" s="200"/>
      <c r="D60" s="200"/>
      <c r="E60" s="200"/>
    </row>
    <row r="61" spans="1:5" ht="28.5" customHeight="1">
      <c r="A61" s="197" t="s">
        <v>280</v>
      </c>
      <c r="B61" s="197"/>
      <c r="C61" s="197"/>
      <c r="D61" s="197"/>
      <c r="E61" s="197"/>
    </row>
    <row r="62" spans="1:5" ht="30.75" customHeight="1">
      <c r="A62" s="197" t="s">
        <v>281</v>
      </c>
      <c r="B62" s="197"/>
      <c r="C62" s="197"/>
      <c r="D62" s="197"/>
      <c r="E62" s="197"/>
    </row>
    <row r="63" spans="1:5" ht="41.25" customHeight="1">
      <c r="A63" s="197" t="s">
        <v>282</v>
      </c>
      <c r="B63" s="197"/>
      <c r="C63" s="197"/>
      <c r="D63" s="197"/>
      <c r="E63" s="197"/>
    </row>
    <row r="64" spans="1:5" ht="16.5" customHeight="1">
      <c r="A64" s="197" t="s">
        <v>283</v>
      </c>
      <c r="B64" s="197"/>
      <c r="C64" s="197"/>
      <c r="D64" s="197"/>
      <c r="E64" s="197"/>
    </row>
    <row r="65" spans="1:5" ht="32.25" customHeight="1">
      <c r="A65" s="197" t="s">
        <v>284</v>
      </c>
      <c r="B65" s="197"/>
      <c r="C65" s="197"/>
      <c r="D65" s="197"/>
      <c r="E65" s="197"/>
    </row>
    <row r="66" spans="1:5" ht="16.5" customHeight="1">
      <c r="A66" s="197" t="s">
        <v>285</v>
      </c>
      <c r="B66" s="197"/>
      <c r="C66" s="197"/>
      <c r="D66" s="197"/>
      <c r="E66" s="197"/>
    </row>
    <row r="67" spans="1:5" ht="12.75">
      <c r="A67" s="197" t="s">
        <v>286</v>
      </c>
      <c r="B67" s="197"/>
      <c r="C67" s="197"/>
      <c r="D67" s="197"/>
      <c r="E67" s="197"/>
    </row>
    <row r="68" spans="1:5" ht="12.75">
      <c r="A68" s="197" t="s">
        <v>287</v>
      </c>
      <c r="B68" s="197"/>
      <c r="C68" s="197"/>
      <c r="D68" s="197"/>
      <c r="E68" s="197"/>
    </row>
    <row r="69" spans="1:5" ht="12.75">
      <c r="A69" s="197" t="s">
        <v>288</v>
      </c>
      <c r="B69" s="197"/>
      <c r="C69" s="197"/>
      <c r="D69" s="197"/>
      <c r="E69" s="197"/>
    </row>
    <row r="70" spans="1:5" ht="12.75">
      <c r="A70" s="197" t="s">
        <v>289</v>
      </c>
      <c r="B70" s="197"/>
      <c r="C70" s="197"/>
      <c r="D70" s="197"/>
      <c r="E70" s="197"/>
    </row>
    <row r="71" spans="1:5" ht="12.75">
      <c r="A71" s="197" t="s">
        <v>290</v>
      </c>
      <c r="B71" s="197"/>
      <c r="C71" s="197"/>
      <c r="D71" s="197"/>
      <c r="E71" s="197"/>
    </row>
    <row r="72" spans="1:5" ht="12.75">
      <c r="A72" s="197" t="s">
        <v>291</v>
      </c>
      <c r="B72" s="197"/>
      <c r="C72" s="197"/>
      <c r="D72" s="197"/>
      <c r="E72" s="197"/>
    </row>
    <row r="73" spans="1:5" ht="12.75">
      <c r="A73" s="197"/>
      <c r="B73" s="197"/>
      <c r="C73" s="197"/>
      <c r="D73" s="197"/>
      <c r="E73" s="197"/>
    </row>
    <row r="74" spans="1:5" ht="15.75">
      <c r="A74" s="200" t="s">
        <v>292</v>
      </c>
      <c r="B74" s="200"/>
      <c r="C74" s="200"/>
      <c r="D74" s="200"/>
      <c r="E74" s="200"/>
    </row>
    <row r="75" spans="1:5" ht="30.75" customHeight="1">
      <c r="A75" s="197" t="s">
        <v>293</v>
      </c>
      <c r="B75" s="197"/>
      <c r="C75" s="197"/>
      <c r="D75" s="197"/>
      <c r="E75" s="197"/>
    </row>
    <row r="76" spans="1:5" ht="35.25" customHeight="1">
      <c r="A76" s="197" t="s">
        <v>294</v>
      </c>
      <c r="B76" s="197"/>
      <c r="C76" s="197"/>
      <c r="D76" s="197"/>
      <c r="E76" s="197"/>
    </row>
    <row r="77" spans="1:5" ht="12.75">
      <c r="A77" s="197" t="s">
        <v>295</v>
      </c>
      <c r="B77" s="197"/>
      <c r="C77" s="197"/>
      <c r="D77" s="197"/>
      <c r="E77" s="197"/>
    </row>
    <row r="78" spans="1:5" ht="12.75">
      <c r="A78" s="197" t="s">
        <v>371</v>
      </c>
      <c r="B78" s="197"/>
      <c r="C78" s="197"/>
      <c r="D78" s="197"/>
      <c r="E78" s="197"/>
    </row>
    <row r="79" spans="1:5" ht="12.75">
      <c r="A79" s="197" t="s">
        <v>372</v>
      </c>
      <c r="B79" s="197"/>
      <c r="C79" s="197"/>
      <c r="D79" s="197"/>
      <c r="E79" s="197"/>
    </row>
    <row r="80" spans="1:5" ht="12.75">
      <c r="A80" s="197" t="s">
        <v>373</v>
      </c>
      <c r="B80" s="197"/>
      <c r="C80" s="197"/>
      <c r="D80" s="197"/>
      <c r="E80" s="197"/>
    </row>
    <row r="81" spans="1:5" ht="12.75">
      <c r="A81" s="197" t="s">
        <v>296</v>
      </c>
      <c r="B81" s="197"/>
      <c r="C81" s="197"/>
      <c r="D81" s="197"/>
      <c r="E81" s="197"/>
    </row>
    <row r="82" spans="1:5" ht="12.75">
      <c r="A82" s="197" t="s">
        <v>374</v>
      </c>
      <c r="B82" s="197"/>
      <c r="C82" s="197"/>
      <c r="D82" s="197"/>
      <c r="E82" s="197"/>
    </row>
    <row r="83" spans="1:5" ht="12.75">
      <c r="A83" s="197" t="s">
        <v>375</v>
      </c>
      <c r="B83" s="197"/>
      <c r="C83" s="197"/>
      <c r="D83" s="197"/>
      <c r="E83" s="197"/>
    </row>
    <row r="84" spans="1:5" ht="12.75">
      <c r="A84" s="197" t="s">
        <v>297</v>
      </c>
      <c r="B84" s="197"/>
      <c r="C84" s="197"/>
      <c r="D84" s="197"/>
      <c r="E84" s="197"/>
    </row>
    <row r="85" spans="1:5" ht="12.75">
      <c r="A85" s="197" t="s">
        <v>298</v>
      </c>
      <c r="B85" s="197"/>
      <c r="C85" s="197"/>
      <c r="D85" s="197"/>
      <c r="E85" s="197"/>
    </row>
    <row r="86" spans="1:5" ht="12.75">
      <c r="A86" s="197" t="s">
        <v>376</v>
      </c>
      <c r="B86" s="197"/>
      <c r="C86" s="197"/>
      <c r="D86" s="197"/>
      <c r="E86" s="197"/>
    </row>
    <row r="87" spans="1:5" ht="12.75">
      <c r="A87" s="197" t="s">
        <v>299</v>
      </c>
      <c r="B87" s="197"/>
      <c r="C87" s="197"/>
      <c r="D87" s="197"/>
      <c r="E87" s="197"/>
    </row>
    <row r="88" spans="1:5" ht="12.75">
      <c r="A88" s="197" t="s">
        <v>300</v>
      </c>
      <c r="B88" s="197"/>
      <c r="C88" s="197"/>
      <c r="D88" s="197"/>
      <c r="E88" s="197"/>
    </row>
    <row r="89" spans="1:5" ht="12.75">
      <c r="A89" s="197" t="s">
        <v>301</v>
      </c>
      <c r="B89" s="197"/>
      <c r="C89" s="197"/>
      <c r="D89" s="197"/>
      <c r="E89" s="197"/>
    </row>
    <row r="90" spans="1:5" ht="12.75">
      <c r="A90" s="197"/>
      <c r="B90" s="197"/>
      <c r="C90" s="197"/>
      <c r="D90" s="197"/>
      <c r="E90" s="197"/>
    </row>
    <row r="91" spans="1:5" ht="28.5" customHeight="1">
      <c r="A91" s="197" t="s">
        <v>302</v>
      </c>
      <c r="B91" s="197"/>
      <c r="C91" s="197"/>
      <c r="D91" s="197"/>
      <c r="E91" s="197"/>
    </row>
    <row r="92" spans="1:5" ht="32.25" customHeight="1">
      <c r="A92" s="197" t="s">
        <v>303</v>
      </c>
      <c r="B92" s="197"/>
      <c r="C92" s="197"/>
      <c r="D92" s="197"/>
      <c r="E92" s="197"/>
    </row>
    <row r="93" spans="1:5" ht="33" customHeight="1">
      <c r="A93" s="197" t="s">
        <v>304</v>
      </c>
      <c r="B93" s="197"/>
      <c r="C93" s="197"/>
      <c r="D93" s="197"/>
      <c r="E93" s="197"/>
    </row>
    <row r="94" spans="1:5" ht="54" customHeight="1">
      <c r="A94" s="197" t="s">
        <v>305</v>
      </c>
      <c r="B94" s="197"/>
      <c r="C94" s="197"/>
      <c r="D94" s="197"/>
      <c r="E94" s="197"/>
    </row>
    <row r="95" spans="1:5" ht="12.75">
      <c r="A95" s="197"/>
      <c r="B95" s="197"/>
      <c r="C95" s="197"/>
      <c r="D95" s="197"/>
      <c r="E95" s="197"/>
    </row>
    <row r="96" spans="1:5" ht="12.75">
      <c r="A96" s="197"/>
      <c r="B96" s="197"/>
      <c r="C96" s="197"/>
      <c r="D96" s="197"/>
      <c r="E96" s="197"/>
    </row>
    <row r="97" spans="1:5" ht="15.75">
      <c r="A97" s="198" t="s">
        <v>306</v>
      </c>
      <c r="B97" s="198"/>
      <c r="C97" s="198"/>
      <c r="D97" s="198"/>
      <c r="E97" s="198"/>
    </row>
    <row r="98" spans="1:5" ht="12.75">
      <c r="A98" s="197"/>
      <c r="B98" s="197"/>
      <c r="C98" s="197"/>
      <c r="D98" s="197"/>
      <c r="E98" s="197"/>
    </row>
    <row r="99" spans="1:5" ht="35.25" customHeight="1">
      <c r="A99" s="197" t="s">
        <v>307</v>
      </c>
      <c r="B99" s="197"/>
      <c r="C99" s="197"/>
      <c r="D99" s="197"/>
      <c r="E99" s="197"/>
    </row>
    <row r="100" spans="1:5" ht="12.75">
      <c r="A100" s="197" t="s">
        <v>308</v>
      </c>
      <c r="B100" s="197"/>
      <c r="C100" s="197"/>
      <c r="D100" s="197"/>
      <c r="E100" s="197"/>
    </row>
    <row r="101" spans="1:5" ht="12.75">
      <c r="A101" s="197" t="s">
        <v>295</v>
      </c>
      <c r="B101" s="197"/>
      <c r="C101" s="197"/>
      <c r="D101" s="197"/>
      <c r="E101" s="197"/>
    </row>
    <row r="102" spans="1:5" ht="12.75">
      <c r="A102" s="197" t="s">
        <v>309</v>
      </c>
      <c r="B102" s="197"/>
      <c r="C102" s="197"/>
      <c r="D102" s="197"/>
      <c r="E102" s="197"/>
    </row>
    <row r="103" spans="1:5" ht="12.75">
      <c r="A103" s="197" t="s">
        <v>310</v>
      </c>
      <c r="B103" s="197"/>
      <c r="C103" s="197"/>
      <c r="D103" s="197"/>
      <c r="E103" s="197"/>
    </row>
    <row r="104" spans="1:5" ht="12.75">
      <c r="A104" s="197" t="s">
        <v>311</v>
      </c>
      <c r="B104" s="197"/>
      <c r="C104" s="197"/>
      <c r="D104" s="197"/>
      <c r="E104" s="197"/>
    </row>
    <row r="105" spans="1:5" ht="12.75">
      <c r="A105" s="197" t="s">
        <v>377</v>
      </c>
      <c r="B105" s="197"/>
      <c r="C105" s="197"/>
      <c r="D105" s="197"/>
      <c r="E105" s="197"/>
    </row>
    <row r="106" spans="1:5" ht="12.75">
      <c r="A106" s="197" t="s">
        <v>378</v>
      </c>
      <c r="B106" s="197"/>
      <c r="C106" s="197"/>
      <c r="D106" s="197"/>
      <c r="E106" s="197"/>
    </row>
    <row r="107" spans="1:5" ht="12.75">
      <c r="A107" s="197"/>
      <c r="B107" s="197"/>
      <c r="C107" s="197"/>
      <c r="D107" s="197"/>
      <c r="E107" s="197"/>
    </row>
    <row r="108" spans="1:5" ht="18.75" customHeight="1">
      <c r="A108" s="197" t="s">
        <v>312</v>
      </c>
      <c r="B108" s="197"/>
      <c r="C108" s="197"/>
      <c r="D108" s="197"/>
      <c r="E108" s="197"/>
    </row>
    <row r="109" spans="1:5" ht="54.75" customHeight="1">
      <c r="A109" s="197" t="s">
        <v>313</v>
      </c>
      <c r="B109" s="197"/>
      <c r="C109" s="197"/>
      <c r="D109" s="197"/>
      <c r="E109" s="197"/>
    </row>
    <row r="110" spans="1:5" ht="55.5" customHeight="1">
      <c r="A110" s="197" t="s">
        <v>314</v>
      </c>
      <c r="B110" s="197"/>
      <c r="C110" s="197"/>
      <c r="D110" s="197"/>
      <c r="E110" s="197"/>
    </row>
    <row r="111" spans="1:5" ht="46.5" customHeight="1">
      <c r="A111" s="197" t="s">
        <v>315</v>
      </c>
      <c r="B111" s="197"/>
      <c r="C111" s="197"/>
      <c r="D111" s="197"/>
      <c r="E111" s="197"/>
    </row>
    <row r="112" spans="1:5" ht="12.75">
      <c r="A112" s="197" t="s">
        <v>316</v>
      </c>
      <c r="B112" s="197"/>
      <c r="C112" s="197"/>
      <c r="D112" s="197"/>
      <c r="E112" s="197"/>
    </row>
    <row r="113" spans="1:5" ht="12.75">
      <c r="A113" s="197" t="s">
        <v>317</v>
      </c>
      <c r="B113" s="197"/>
      <c r="C113" s="197"/>
      <c r="D113" s="197"/>
      <c r="E113" s="197"/>
    </row>
    <row r="114" spans="1:5" ht="12.75">
      <c r="A114" s="197" t="s">
        <v>318</v>
      </c>
      <c r="B114" s="197"/>
      <c r="C114" s="197"/>
      <c r="D114" s="197"/>
      <c r="E114" s="197"/>
    </row>
    <row r="115" spans="1:5" ht="12.75">
      <c r="A115" s="197" t="s">
        <v>319</v>
      </c>
      <c r="B115" s="197"/>
      <c r="C115" s="197"/>
      <c r="D115" s="197"/>
      <c r="E115" s="197"/>
    </row>
    <row r="116" spans="1:5" ht="12.75">
      <c r="A116" s="197" t="s">
        <v>320</v>
      </c>
      <c r="B116" s="197"/>
      <c r="C116" s="197"/>
      <c r="D116" s="197"/>
      <c r="E116" s="197"/>
    </row>
    <row r="117" spans="1:5" ht="12.75">
      <c r="A117" s="197" t="s">
        <v>321</v>
      </c>
      <c r="B117" s="197"/>
      <c r="C117" s="197"/>
      <c r="D117" s="197"/>
      <c r="E117" s="197"/>
    </row>
    <row r="118" spans="1:5" ht="14.25" customHeight="1">
      <c r="A118" s="197" t="s">
        <v>322</v>
      </c>
      <c r="B118" s="197"/>
      <c r="C118" s="197"/>
      <c r="D118" s="197"/>
      <c r="E118" s="197"/>
    </row>
    <row r="119" spans="1:5" ht="30" customHeight="1">
      <c r="A119" s="197" t="s">
        <v>323</v>
      </c>
      <c r="B119" s="197"/>
      <c r="C119" s="197"/>
      <c r="D119" s="197"/>
      <c r="E119" s="197"/>
    </row>
    <row r="120" spans="1:5" ht="27.75" customHeight="1">
      <c r="A120" s="197" t="s">
        <v>324</v>
      </c>
      <c r="B120" s="197"/>
      <c r="C120" s="197"/>
      <c r="D120" s="197"/>
      <c r="E120" s="197"/>
    </row>
    <row r="121" spans="1:5" ht="12.75">
      <c r="A121" s="197"/>
      <c r="B121" s="197"/>
      <c r="C121" s="197"/>
      <c r="D121" s="197"/>
      <c r="E121" s="197"/>
    </row>
    <row r="122" spans="1:5" ht="15.75">
      <c r="A122" s="200" t="s">
        <v>325</v>
      </c>
      <c r="B122" s="200"/>
      <c r="C122" s="200"/>
      <c r="D122" s="200"/>
      <c r="E122" s="200"/>
    </row>
    <row r="123" spans="1:5" ht="12.75">
      <c r="A123" s="197"/>
      <c r="B123" s="197"/>
      <c r="C123" s="197"/>
      <c r="D123" s="197"/>
      <c r="E123" s="197"/>
    </row>
    <row r="124" spans="1:5" ht="30" customHeight="1">
      <c r="A124" s="197" t="s">
        <v>326</v>
      </c>
      <c r="B124" s="197"/>
      <c r="C124" s="197"/>
      <c r="D124" s="197"/>
      <c r="E124" s="197"/>
    </row>
    <row r="125" spans="1:5" ht="19.5" customHeight="1">
      <c r="A125" s="197" t="s">
        <v>327</v>
      </c>
      <c r="B125" s="197"/>
      <c r="C125" s="197"/>
      <c r="D125" s="197"/>
      <c r="E125" s="197"/>
    </row>
    <row r="126" spans="1:5" ht="12.75">
      <c r="A126" s="197" t="s">
        <v>328</v>
      </c>
      <c r="B126" s="197"/>
      <c r="C126" s="197"/>
      <c r="D126" s="197"/>
      <c r="E126" s="197"/>
    </row>
    <row r="127" spans="1:5" ht="12.75">
      <c r="A127" s="197" t="s">
        <v>329</v>
      </c>
      <c r="B127" s="197"/>
      <c r="C127" s="197"/>
      <c r="D127" s="197"/>
      <c r="E127" s="197"/>
    </row>
    <row r="128" spans="1:5" ht="12.75">
      <c r="A128" s="197" t="s">
        <v>330</v>
      </c>
      <c r="B128" s="197"/>
      <c r="C128" s="197"/>
      <c r="D128" s="197"/>
      <c r="E128" s="197"/>
    </row>
    <row r="129" spans="1:5" ht="12.75">
      <c r="A129" s="197" t="s">
        <v>331</v>
      </c>
      <c r="B129" s="197"/>
      <c r="C129" s="197"/>
      <c r="D129" s="197"/>
      <c r="E129" s="197"/>
    </row>
    <row r="130" spans="1:5" ht="12.75">
      <c r="A130" s="197"/>
      <c r="B130" s="197"/>
      <c r="C130" s="197"/>
      <c r="D130" s="197"/>
      <c r="E130" s="197"/>
    </row>
    <row r="131" spans="1:5" ht="15.75">
      <c r="A131" s="198" t="s">
        <v>332</v>
      </c>
      <c r="B131" s="198"/>
      <c r="C131" s="198"/>
      <c r="D131" s="198"/>
      <c r="E131" s="198"/>
    </row>
    <row r="132" spans="1:5" ht="12.75">
      <c r="A132" s="197"/>
      <c r="B132" s="197"/>
      <c r="C132" s="197"/>
      <c r="D132" s="197"/>
      <c r="E132" s="197"/>
    </row>
    <row r="133" spans="1:5" ht="18.75" customHeight="1">
      <c r="A133" s="197" t="s">
        <v>333</v>
      </c>
      <c r="B133" s="197"/>
      <c r="C133" s="197"/>
      <c r="D133" s="197"/>
      <c r="E133" s="197"/>
    </row>
    <row r="134" spans="1:5" ht="12.75">
      <c r="A134" s="197" t="s">
        <v>328</v>
      </c>
      <c r="B134" s="197"/>
      <c r="C134" s="197"/>
      <c r="D134" s="197"/>
      <c r="E134" s="197"/>
    </row>
    <row r="135" spans="1:5" ht="12.75">
      <c r="A135" s="197" t="s">
        <v>334</v>
      </c>
      <c r="B135" s="197"/>
      <c r="C135" s="197"/>
      <c r="D135" s="197"/>
      <c r="E135" s="197"/>
    </row>
    <row r="136" spans="1:5" ht="12.75">
      <c r="A136" s="197" t="s">
        <v>335</v>
      </c>
      <c r="B136" s="197"/>
      <c r="C136" s="197"/>
      <c r="D136" s="197"/>
      <c r="E136" s="197"/>
    </row>
    <row r="137" spans="1:5" ht="12.75">
      <c r="A137" s="197" t="s">
        <v>336</v>
      </c>
      <c r="B137" s="197"/>
      <c r="C137" s="197"/>
      <c r="D137" s="197"/>
      <c r="E137" s="197"/>
    </row>
    <row r="138" spans="1:5" ht="35.25" customHeight="1">
      <c r="A138" s="197" t="s">
        <v>337</v>
      </c>
      <c r="B138" s="197"/>
      <c r="C138" s="197"/>
      <c r="D138" s="197"/>
      <c r="E138" s="197"/>
    </row>
    <row r="139" spans="1:5" ht="14.25" customHeight="1">
      <c r="A139" s="197" t="s">
        <v>338</v>
      </c>
      <c r="B139" s="197"/>
      <c r="C139" s="197"/>
      <c r="D139" s="197"/>
      <c r="E139" s="197"/>
    </row>
    <row r="140" spans="1:5" ht="12.75">
      <c r="A140" s="197" t="s">
        <v>339</v>
      </c>
      <c r="B140" s="197"/>
      <c r="C140" s="197"/>
      <c r="D140" s="197"/>
      <c r="E140" s="197"/>
    </row>
    <row r="141" spans="1:5" ht="12.75">
      <c r="A141" s="197" t="s">
        <v>340</v>
      </c>
      <c r="B141" s="197"/>
      <c r="C141" s="197"/>
      <c r="D141" s="197"/>
      <c r="E141" s="197"/>
    </row>
    <row r="142" spans="1:5" ht="12.75">
      <c r="A142" s="197" t="s">
        <v>341</v>
      </c>
      <c r="B142" s="197"/>
      <c r="C142" s="197"/>
      <c r="D142" s="197"/>
      <c r="E142" s="197"/>
    </row>
    <row r="143" spans="1:5" ht="12.75">
      <c r="A143" s="197" t="s">
        <v>342</v>
      </c>
      <c r="B143" s="197"/>
      <c r="C143" s="197"/>
      <c r="D143" s="197"/>
      <c r="E143" s="197"/>
    </row>
    <row r="144" spans="1:5" ht="12.75">
      <c r="A144" s="197" t="s">
        <v>343</v>
      </c>
      <c r="B144" s="197"/>
      <c r="C144" s="197"/>
      <c r="D144" s="197"/>
      <c r="E144" s="197"/>
    </row>
    <row r="145" spans="1:5" ht="12.75">
      <c r="A145" s="197" t="s">
        <v>344</v>
      </c>
      <c r="B145" s="197"/>
      <c r="C145" s="197"/>
      <c r="D145" s="197"/>
      <c r="E145" s="197"/>
    </row>
    <row r="146" spans="1:5" ht="12.75">
      <c r="A146" s="197" t="s">
        <v>345</v>
      </c>
      <c r="B146" s="197"/>
      <c r="C146" s="197"/>
      <c r="D146" s="197"/>
      <c r="E146" s="197"/>
    </row>
    <row r="147" spans="1:5" ht="15.75">
      <c r="A147" s="200"/>
      <c r="B147" s="200"/>
      <c r="C147" s="200"/>
      <c r="D147" s="200"/>
      <c r="E147" s="200"/>
    </row>
    <row r="148" spans="1:5" ht="15.75">
      <c r="A148" s="200" t="s">
        <v>346</v>
      </c>
      <c r="B148" s="200"/>
      <c r="C148" s="200"/>
      <c r="D148" s="200"/>
      <c r="E148" s="200"/>
    </row>
    <row r="149" spans="1:5" ht="12.75">
      <c r="A149" s="197"/>
      <c r="B149" s="197"/>
      <c r="C149" s="197"/>
      <c r="D149" s="197"/>
      <c r="E149" s="197"/>
    </row>
    <row r="150" spans="1:5" ht="17.25" customHeight="1">
      <c r="A150" s="197" t="s">
        <v>333</v>
      </c>
      <c r="B150" s="197"/>
      <c r="C150" s="197"/>
      <c r="D150" s="197"/>
      <c r="E150" s="197"/>
    </row>
    <row r="151" spans="1:5" ht="32.25" customHeight="1">
      <c r="A151" s="197" t="s">
        <v>347</v>
      </c>
      <c r="B151" s="197"/>
      <c r="C151" s="197"/>
      <c r="D151" s="197"/>
      <c r="E151" s="197"/>
    </row>
    <row r="152" spans="1:5" ht="41.25" customHeight="1">
      <c r="A152" s="197" t="s">
        <v>348</v>
      </c>
      <c r="B152" s="197"/>
      <c r="C152" s="197"/>
      <c r="D152" s="197"/>
      <c r="E152" s="197"/>
    </row>
    <row r="153" spans="1:5" ht="12.75">
      <c r="A153" s="197" t="s">
        <v>349</v>
      </c>
      <c r="B153" s="197"/>
      <c r="C153" s="197"/>
      <c r="D153" s="197"/>
      <c r="E153" s="197"/>
    </row>
    <row r="154" spans="1:5" ht="12.75">
      <c r="A154" s="197" t="s">
        <v>328</v>
      </c>
      <c r="B154" s="197"/>
      <c r="C154" s="197"/>
      <c r="D154" s="197"/>
      <c r="E154" s="197"/>
    </row>
    <row r="155" spans="1:5" ht="12.75">
      <c r="A155" s="197" t="s">
        <v>350</v>
      </c>
      <c r="B155" s="197"/>
      <c r="C155" s="197"/>
      <c r="D155" s="197"/>
      <c r="E155" s="197"/>
    </row>
    <row r="156" spans="1:5" ht="12.75">
      <c r="A156" s="197" t="s">
        <v>351</v>
      </c>
      <c r="B156" s="197"/>
      <c r="C156" s="197"/>
      <c r="D156" s="197"/>
      <c r="E156" s="197"/>
    </row>
    <row r="157" spans="1:5" ht="12.75">
      <c r="A157" s="197"/>
      <c r="B157" s="197"/>
      <c r="C157" s="197"/>
      <c r="D157" s="197"/>
      <c r="E157" s="197"/>
    </row>
    <row r="158" spans="1:5" ht="12.75">
      <c r="A158" s="197"/>
      <c r="B158" s="197"/>
      <c r="C158" s="197"/>
      <c r="D158" s="197"/>
      <c r="E158" s="197"/>
    </row>
    <row r="159" spans="1:5" ht="15.75">
      <c r="A159" s="198" t="s">
        <v>352</v>
      </c>
      <c r="B159" s="198"/>
      <c r="C159" s="198"/>
      <c r="D159" s="198"/>
      <c r="E159" s="198"/>
    </row>
    <row r="160" spans="1:5" ht="12.75">
      <c r="A160" s="197"/>
      <c r="B160" s="197"/>
      <c r="C160" s="197"/>
      <c r="D160" s="197"/>
      <c r="E160" s="197"/>
    </row>
    <row r="161" spans="1:5" ht="15.75" customHeight="1">
      <c r="A161" s="197" t="s">
        <v>333</v>
      </c>
      <c r="B161" s="197"/>
      <c r="C161" s="197"/>
      <c r="D161" s="197"/>
      <c r="E161" s="197"/>
    </row>
    <row r="162" spans="1:5" ht="12.75">
      <c r="A162" s="197" t="s">
        <v>328</v>
      </c>
      <c r="B162" s="197"/>
      <c r="C162" s="197"/>
      <c r="D162" s="197"/>
      <c r="E162" s="197"/>
    </row>
    <row r="163" spans="1:5" ht="12.75">
      <c r="A163" s="197" t="s">
        <v>353</v>
      </c>
      <c r="B163" s="197"/>
      <c r="C163" s="197"/>
      <c r="D163" s="197"/>
      <c r="E163" s="197"/>
    </row>
    <row r="164" spans="1:5" ht="12.75">
      <c r="A164" s="197" t="s">
        <v>354</v>
      </c>
      <c r="B164" s="197"/>
      <c r="C164" s="197"/>
      <c r="D164" s="197"/>
      <c r="E164" s="197"/>
    </row>
    <row r="165" spans="1:5" ht="12.75">
      <c r="A165" s="197" t="s">
        <v>355</v>
      </c>
      <c r="B165" s="197"/>
      <c r="C165" s="197"/>
      <c r="D165" s="197"/>
      <c r="E165" s="197"/>
    </row>
    <row r="166" spans="1:5" ht="12.75">
      <c r="A166" s="197" t="s">
        <v>356</v>
      </c>
      <c r="B166" s="197"/>
      <c r="C166" s="197"/>
      <c r="D166" s="197"/>
      <c r="E166" s="197"/>
    </row>
    <row r="167" spans="1:5" ht="12.75">
      <c r="A167" s="197" t="s">
        <v>357</v>
      </c>
      <c r="B167" s="197"/>
      <c r="C167" s="197"/>
      <c r="D167" s="197"/>
      <c r="E167" s="197"/>
    </row>
    <row r="168" spans="1:5" ht="12.75">
      <c r="A168" s="197" t="s">
        <v>358</v>
      </c>
      <c r="B168" s="197"/>
      <c r="C168" s="197"/>
      <c r="D168" s="197"/>
      <c r="E168" s="197"/>
    </row>
    <row r="169" spans="1:5" ht="12.75">
      <c r="A169" s="197" t="s">
        <v>359</v>
      </c>
      <c r="B169" s="197"/>
      <c r="C169" s="197"/>
      <c r="D169" s="197"/>
      <c r="E169" s="197"/>
    </row>
    <row r="170" spans="1:5" ht="12.75">
      <c r="A170" s="197" t="s">
        <v>360</v>
      </c>
      <c r="B170" s="197"/>
      <c r="C170" s="197"/>
      <c r="D170" s="197"/>
      <c r="E170" s="197"/>
    </row>
    <row r="171" spans="1:5" ht="12.75">
      <c r="A171" s="197" t="s">
        <v>361</v>
      </c>
      <c r="B171" s="197"/>
      <c r="C171" s="197"/>
      <c r="D171" s="197"/>
      <c r="E171" s="197"/>
    </row>
    <row r="172" spans="1:5" ht="12.75">
      <c r="A172" s="197" t="s">
        <v>362</v>
      </c>
      <c r="B172" s="197"/>
      <c r="C172" s="197"/>
      <c r="D172" s="197"/>
      <c r="E172" s="197"/>
    </row>
    <row r="173" spans="1:5" ht="12.75">
      <c r="A173" s="197"/>
      <c r="B173" s="197"/>
      <c r="C173" s="197"/>
      <c r="D173" s="197"/>
      <c r="E173" s="197"/>
    </row>
    <row r="174" spans="1:5" ht="43.5" customHeight="1">
      <c r="A174" s="197" t="s">
        <v>363</v>
      </c>
      <c r="B174" s="197"/>
      <c r="C174" s="197"/>
      <c r="D174" s="197"/>
      <c r="E174" s="197"/>
    </row>
    <row r="175" spans="1:5" ht="42" customHeight="1">
      <c r="A175" s="197" t="s">
        <v>364</v>
      </c>
      <c r="B175" s="197"/>
      <c r="C175" s="197"/>
      <c r="D175" s="197"/>
      <c r="E175" s="197"/>
    </row>
    <row r="176" spans="1:5" ht="38.25" customHeight="1">
      <c r="A176" s="197" t="s">
        <v>365</v>
      </c>
      <c r="B176" s="197"/>
      <c r="C176" s="197"/>
      <c r="D176" s="197"/>
      <c r="E176" s="197"/>
    </row>
    <row r="177" spans="1:5" ht="31.5" customHeight="1">
      <c r="A177" s="197" t="s">
        <v>366</v>
      </c>
      <c r="B177" s="197"/>
      <c r="C177" s="197"/>
      <c r="D177" s="197"/>
      <c r="E177" s="197"/>
    </row>
    <row r="178" spans="1:5" ht="24" customHeight="1">
      <c r="A178" s="197" t="s">
        <v>367</v>
      </c>
      <c r="B178" s="197"/>
      <c r="C178" s="197"/>
      <c r="D178" s="197"/>
      <c r="E178" s="197"/>
    </row>
    <row r="179" spans="1:5" ht="54" customHeight="1">
      <c r="A179" s="197" t="s">
        <v>368</v>
      </c>
      <c r="B179" s="197"/>
      <c r="C179" s="197"/>
      <c r="D179" s="197"/>
      <c r="E179" s="197"/>
    </row>
    <row r="180" spans="1:5" ht="35.25" customHeight="1">
      <c r="A180" s="197" t="s">
        <v>369</v>
      </c>
      <c r="B180" s="197"/>
      <c r="C180" s="197"/>
      <c r="D180" s="197"/>
      <c r="E180" s="197"/>
    </row>
    <row r="181" spans="1:5" ht="60.75" customHeight="1">
      <c r="A181" s="197" t="s">
        <v>370</v>
      </c>
      <c r="B181" s="197"/>
      <c r="C181" s="197"/>
      <c r="D181" s="197"/>
      <c r="E181" s="197"/>
    </row>
    <row r="182" spans="1:8" ht="12.75">
      <c r="A182" s="203"/>
      <c r="B182" s="203"/>
      <c r="C182" s="203"/>
      <c r="D182" s="203"/>
      <c r="E182" s="203"/>
      <c r="H182" s="92"/>
    </row>
    <row r="183" ht="12.75">
      <c r="H183" s="92"/>
    </row>
    <row r="184" spans="1:8" s="87" customFormat="1" ht="15">
      <c r="A184" s="67"/>
      <c r="B184" s="98"/>
      <c r="C184" s="98"/>
      <c r="D184" s="69"/>
      <c r="E184" s="95"/>
      <c r="F184" s="81"/>
      <c r="G184" s="70"/>
      <c r="H184" s="94"/>
    </row>
    <row r="185" spans="1:8" s="87" customFormat="1" ht="89.25">
      <c r="A185" s="67"/>
      <c r="B185" s="207" t="s">
        <v>11</v>
      </c>
      <c r="C185" s="207"/>
      <c r="D185" s="69"/>
      <c r="E185" s="95"/>
      <c r="F185" s="81"/>
      <c r="G185" s="70"/>
      <c r="H185" s="94"/>
    </row>
    <row r="186" spans="1:8" s="87" customFormat="1" ht="15">
      <c r="A186" s="67"/>
      <c r="B186" s="98"/>
      <c r="C186" s="98"/>
      <c r="D186" s="69"/>
      <c r="E186" s="95"/>
      <c r="F186" s="81"/>
      <c r="G186" s="70"/>
      <c r="H186" s="94"/>
    </row>
    <row r="187" spans="1:8" s="87" customFormat="1" ht="15">
      <c r="A187" s="67"/>
      <c r="B187" s="98"/>
      <c r="C187" s="98"/>
      <c r="D187" s="69"/>
      <c r="E187" s="95"/>
      <c r="F187" s="81"/>
      <c r="G187" s="70"/>
      <c r="H187" s="94"/>
    </row>
    <row r="188" spans="1:8" s="87" customFormat="1" ht="15">
      <c r="A188" s="67"/>
      <c r="B188" s="98"/>
      <c r="C188" s="98"/>
      <c r="D188" s="69"/>
      <c r="E188" s="95"/>
      <c r="F188" s="81"/>
      <c r="G188" s="70"/>
      <c r="H188" s="94"/>
    </row>
    <row r="189" spans="1:8" s="87" customFormat="1" ht="26.25">
      <c r="A189" s="67"/>
      <c r="B189" s="98"/>
      <c r="C189" s="100" t="s">
        <v>937</v>
      </c>
      <c r="D189" s="210" t="s">
        <v>752</v>
      </c>
      <c r="E189" s="211" t="s">
        <v>934</v>
      </c>
      <c r="F189" s="212" t="s">
        <v>935</v>
      </c>
      <c r="G189" s="213" t="s">
        <v>754</v>
      </c>
      <c r="H189" s="214" t="s">
        <v>936</v>
      </c>
    </row>
    <row r="190" spans="1:8" s="87" customFormat="1" ht="15">
      <c r="A190" s="99" t="s">
        <v>12</v>
      </c>
      <c r="B190" s="100" t="s">
        <v>13</v>
      </c>
      <c r="C190" s="215"/>
      <c r="D190" s="69"/>
      <c r="E190" s="95"/>
      <c r="F190" s="81"/>
      <c r="G190" s="70"/>
      <c r="H190" s="94"/>
    </row>
    <row r="191" spans="1:8" s="87" customFormat="1" ht="15">
      <c r="A191" s="67"/>
      <c r="B191" s="98"/>
      <c r="C191" s="216"/>
      <c r="D191" s="69"/>
      <c r="E191" s="95"/>
      <c r="F191" s="81"/>
      <c r="G191" s="70"/>
      <c r="H191" s="94"/>
    </row>
    <row r="192" spans="1:8" s="87" customFormat="1" ht="38.25">
      <c r="A192" s="67"/>
      <c r="B192" s="98" t="s">
        <v>915</v>
      </c>
      <c r="C192" s="216"/>
      <c r="D192" s="69"/>
      <c r="E192" s="95"/>
      <c r="F192" s="81"/>
      <c r="G192" s="70"/>
      <c r="H192" s="94"/>
    </row>
    <row r="193" spans="1:8" s="87" customFormat="1" ht="25.5">
      <c r="A193" s="67"/>
      <c r="B193" s="98" t="s">
        <v>14</v>
      </c>
      <c r="C193" s="216"/>
      <c r="D193" s="69"/>
      <c r="E193" s="95"/>
      <c r="F193" s="81"/>
      <c r="G193" s="70"/>
      <c r="H193" s="94"/>
    </row>
    <row r="194" ht="12.75">
      <c r="C194" s="217"/>
    </row>
    <row r="195" spans="1:7" ht="51">
      <c r="A195" s="67" t="s">
        <v>15</v>
      </c>
      <c r="B195" s="207" t="s">
        <v>916</v>
      </c>
      <c r="C195" s="218"/>
      <c r="D195" s="69"/>
      <c r="E195" s="95"/>
      <c r="F195" s="81"/>
      <c r="G195" s="70"/>
    </row>
    <row r="196" spans="1:7" ht="12.75">
      <c r="A196" s="67" t="s">
        <v>16</v>
      </c>
      <c r="B196" s="98" t="s">
        <v>17</v>
      </c>
      <c r="C196" s="216"/>
      <c r="D196" s="205" t="s">
        <v>18</v>
      </c>
      <c r="E196" s="95">
        <v>2</v>
      </c>
      <c r="F196" s="81"/>
      <c r="G196" s="70">
        <f>F196*E196</f>
        <v>0</v>
      </c>
    </row>
    <row r="197" spans="1:7" ht="12.75">
      <c r="A197" s="67" t="s">
        <v>19</v>
      </c>
      <c r="B197" s="98" t="s">
        <v>20</v>
      </c>
      <c r="C197" s="216"/>
      <c r="D197" s="205" t="s">
        <v>18</v>
      </c>
      <c r="E197" s="95">
        <v>2</v>
      </c>
      <c r="F197" s="81"/>
      <c r="G197" s="70">
        <f>F197*E197</f>
        <v>0</v>
      </c>
    </row>
    <row r="198" spans="1:7" ht="12.75">
      <c r="A198" s="67" t="s">
        <v>21</v>
      </c>
      <c r="B198" s="98" t="s">
        <v>22</v>
      </c>
      <c r="C198" s="216"/>
      <c r="D198" s="205" t="s">
        <v>18</v>
      </c>
      <c r="E198" s="95">
        <v>2</v>
      </c>
      <c r="F198" s="81"/>
      <c r="G198" s="70">
        <f>F198*E198</f>
        <v>0</v>
      </c>
    </row>
    <row r="199" spans="1:7" ht="12.75">
      <c r="A199" s="67" t="s">
        <v>23</v>
      </c>
      <c r="B199" s="98" t="s">
        <v>24</v>
      </c>
      <c r="C199" s="216"/>
      <c r="D199" s="205" t="s">
        <v>18</v>
      </c>
      <c r="E199" s="95">
        <v>1</v>
      </c>
      <c r="F199" s="81"/>
      <c r="G199" s="70">
        <f>F199*E199</f>
        <v>0</v>
      </c>
    </row>
    <row r="200" spans="1:7" ht="12.75">
      <c r="A200" s="67" t="s">
        <v>25</v>
      </c>
      <c r="B200" s="98" t="s">
        <v>26</v>
      </c>
      <c r="C200" s="216"/>
      <c r="D200" s="205" t="s">
        <v>18</v>
      </c>
      <c r="E200" s="95">
        <v>4</v>
      </c>
      <c r="F200" s="81"/>
      <c r="G200" s="70">
        <f>F200*E200</f>
        <v>0</v>
      </c>
    </row>
    <row r="201" spans="3:4" ht="12.75">
      <c r="C201" s="217"/>
      <c r="D201" s="206"/>
    </row>
    <row r="202" spans="1:4" ht="76.5">
      <c r="A202" s="62" t="s">
        <v>27</v>
      </c>
      <c r="B202" s="207" t="s">
        <v>923</v>
      </c>
      <c r="C202" s="218"/>
      <c r="D202" s="206"/>
    </row>
    <row r="203" spans="1:7" ht="12.75">
      <c r="A203" s="62" t="s">
        <v>16</v>
      </c>
      <c r="B203" s="63" t="s">
        <v>924</v>
      </c>
      <c r="C203" s="217"/>
      <c r="D203" s="64" t="s">
        <v>18</v>
      </c>
      <c r="E203" s="97">
        <v>3</v>
      </c>
      <c r="G203" s="70">
        <f>F203*E203</f>
        <v>0</v>
      </c>
    </row>
    <row r="204" spans="1:7" ht="12.75">
      <c r="A204" s="62" t="s">
        <v>19</v>
      </c>
      <c r="B204" s="63" t="s">
        <v>925</v>
      </c>
      <c r="C204" s="217"/>
      <c r="D204" s="64" t="s">
        <v>18</v>
      </c>
      <c r="E204" s="97">
        <v>1</v>
      </c>
      <c r="G204" s="70">
        <f>F204*E204</f>
        <v>0</v>
      </c>
    </row>
    <row r="205" spans="1:7" ht="12.75">
      <c r="A205" s="62" t="s">
        <v>21</v>
      </c>
      <c r="B205" s="63" t="s">
        <v>927</v>
      </c>
      <c r="C205" s="217"/>
      <c r="D205" s="64" t="s">
        <v>18</v>
      </c>
      <c r="E205" s="97">
        <v>1</v>
      </c>
      <c r="G205" s="70">
        <f>F205*E205</f>
        <v>0</v>
      </c>
    </row>
    <row r="206" ht="12.75">
      <c r="C206" s="217"/>
    </row>
    <row r="207" spans="1:3" ht="38.25">
      <c r="A207" s="62" t="s">
        <v>28</v>
      </c>
      <c r="B207" s="101" t="s">
        <v>917</v>
      </c>
      <c r="C207" s="219"/>
    </row>
    <row r="208" spans="3:7" ht="12.75">
      <c r="C208" s="217"/>
      <c r="D208" s="64" t="s">
        <v>29</v>
      </c>
      <c r="E208" s="97">
        <f>(1.5+1.9+1.5)*2.8*1.1</f>
        <v>15.092000000000002</v>
      </c>
      <c r="G208" s="70">
        <f>F208*E208</f>
        <v>0</v>
      </c>
    </row>
    <row r="209" ht="12.75">
      <c r="C209" s="217"/>
    </row>
    <row r="210" spans="1:3" ht="51">
      <c r="A210" s="62" t="s">
        <v>30</v>
      </c>
      <c r="B210" s="208" t="s">
        <v>918</v>
      </c>
      <c r="C210" s="220"/>
    </row>
    <row r="211" spans="1:7" ht="12.75">
      <c r="A211" s="62" t="s">
        <v>16</v>
      </c>
      <c r="B211" s="63" t="s">
        <v>31</v>
      </c>
      <c r="C211" s="217"/>
      <c r="D211" s="64" t="s">
        <v>32</v>
      </c>
      <c r="E211" s="97">
        <v>5</v>
      </c>
      <c r="G211" s="70">
        <f>F211*E211</f>
        <v>0</v>
      </c>
    </row>
    <row r="212" spans="1:7" ht="12.75">
      <c r="A212" s="62" t="s">
        <v>19</v>
      </c>
      <c r="B212" s="63" t="s">
        <v>33</v>
      </c>
      <c r="C212" s="217"/>
      <c r="D212" s="64" t="s">
        <v>29</v>
      </c>
      <c r="E212" s="97">
        <v>6</v>
      </c>
      <c r="G212" s="70">
        <f>F212*E212</f>
        <v>0</v>
      </c>
    </row>
    <row r="213" ht="12.75">
      <c r="C213" s="217"/>
    </row>
    <row r="214" spans="1:3" ht="51">
      <c r="A214" s="62" t="s">
        <v>34</v>
      </c>
      <c r="B214" s="208" t="s">
        <v>919</v>
      </c>
      <c r="C214" s="220"/>
    </row>
    <row r="215" spans="3:7" ht="12.75">
      <c r="C215" s="217"/>
      <c r="D215" s="64" t="s">
        <v>35</v>
      </c>
      <c r="E215" s="97">
        <v>3</v>
      </c>
      <c r="G215" s="70">
        <f>F215*E215</f>
        <v>0</v>
      </c>
    </row>
    <row r="216" spans="3:7" ht="12.75">
      <c r="C216" s="217"/>
      <c r="G216" s="70"/>
    </row>
    <row r="217" spans="1:3" ht="38.25">
      <c r="A217" s="62" t="s">
        <v>36</v>
      </c>
      <c r="B217" s="102" t="s">
        <v>920</v>
      </c>
      <c r="C217" s="221"/>
    </row>
    <row r="218" spans="1:7" ht="12.75">
      <c r="A218" s="62" t="s">
        <v>16</v>
      </c>
      <c r="B218" s="63" t="s">
        <v>37</v>
      </c>
      <c r="C218" s="217"/>
      <c r="D218" s="64" t="s">
        <v>29</v>
      </c>
      <c r="E218" s="97">
        <f>13*3</f>
        <v>39</v>
      </c>
      <c r="G218" s="70">
        <f>F218*E218</f>
        <v>0</v>
      </c>
    </row>
    <row r="219" spans="1:7" ht="12.75">
      <c r="A219" s="62" t="s">
        <v>19</v>
      </c>
      <c r="B219" s="63" t="s">
        <v>38</v>
      </c>
      <c r="C219" s="217"/>
      <c r="D219" s="64" t="s">
        <v>29</v>
      </c>
      <c r="E219" s="97">
        <v>8</v>
      </c>
      <c r="G219" s="70">
        <f>F219*E219</f>
        <v>0</v>
      </c>
    </row>
    <row r="220" ht="12.75">
      <c r="C220" s="217"/>
    </row>
    <row r="221" spans="1:3" ht="25.5">
      <c r="A221" s="62" t="s">
        <v>39</v>
      </c>
      <c r="B221" s="63" t="s">
        <v>921</v>
      </c>
      <c r="C221" s="217"/>
    </row>
    <row r="222" spans="3:7" ht="12.75">
      <c r="C222" s="217"/>
      <c r="D222" s="64" t="s">
        <v>29</v>
      </c>
      <c r="E222" s="97">
        <v>8</v>
      </c>
      <c r="G222" s="70">
        <f>F222*E222</f>
        <v>0</v>
      </c>
    </row>
    <row r="223" spans="3:7" ht="12.75">
      <c r="C223" s="217"/>
      <c r="G223" s="70"/>
    </row>
    <row r="224" spans="1:7" ht="25.5">
      <c r="A224" s="62" t="s">
        <v>40</v>
      </c>
      <c r="B224" s="103" t="s">
        <v>41</v>
      </c>
      <c r="C224" s="222"/>
      <c r="D224" s="104"/>
      <c r="E224" s="105"/>
      <c r="F224" s="85"/>
      <c r="G224" s="119"/>
    </row>
    <row r="225" spans="1:7" ht="63.75">
      <c r="A225" s="103"/>
      <c r="B225" s="103" t="s">
        <v>42</v>
      </c>
      <c r="C225" s="222"/>
      <c r="D225" s="104"/>
      <c r="E225" s="105"/>
      <c r="F225" s="85"/>
      <c r="G225" s="119"/>
    </row>
    <row r="226" spans="1:7" ht="12.75">
      <c r="A226" s="103"/>
      <c r="B226" s="103" t="s">
        <v>43</v>
      </c>
      <c r="C226" s="222"/>
      <c r="D226" s="104"/>
      <c r="E226" s="105"/>
      <c r="F226" s="85"/>
      <c r="G226" s="119"/>
    </row>
    <row r="227" spans="1:7" ht="12.75">
      <c r="A227" s="103"/>
      <c r="B227" s="106"/>
      <c r="C227" s="223"/>
      <c r="D227" s="104" t="s">
        <v>29</v>
      </c>
      <c r="E227" s="105">
        <f>(32+54)*9</f>
        <v>774</v>
      </c>
      <c r="F227" s="85"/>
      <c r="G227" s="119">
        <f>F227*E227</f>
        <v>0</v>
      </c>
    </row>
    <row r="228" spans="1:7" ht="12.75">
      <c r="A228" s="103"/>
      <c r="B228" s="106"/>
      <c r="C228" s="223"/>
      <c r="D228" s="104"/>
      <c r="E228" s="105"/>
      <c r="F228" s="85"/>
      <c r="G228" s="119"/>
    </row>
    <row r="229" spans="1:7" ht="38.25">
      <c r="A229" s="62" t="s">
        <v>44</v>
      </c>
      <c r="B229" s="106" t="s">
        <v>45</v>
      </c>
      <c r="C229" s="223"/>
      <c r="D229" s="104"/>
      <c r="E229" s="105"/>
      <c r="F229" s="85"/>
      <c r="G229" s="119"/>
    </row>
    <row r="230" spans="2:7" ht="12.75">
      <c r="B230" s="106"/>
      <c r="C230" s="223"/>
      <c r="D230" s="104" t="s">
        <v>29</v>
      </c>
      <c r="E230" s="105">
        <v>250</v>
      </c>
      <c r="F230" s="85"/>
      <c r="G230" s="119">
        <f>F230*E230</f>
        <v>0</v>
      </c>
    </row>
    <row r="231" spans="1:7" ht="12.75">
      <c r="A231" s="103"/>
      <c r="B231" s="106"/>
      <c r="C231" s="223"/>
      <c r="D231" s="104"/>
      <c r="E231" s="105"/>
      <c r="F231" s="85"/>
      <c r="G231" s="119"/>
    </row>
    <row r="232" spans="1:7" ht="12.75">
      <c r="A232" s="103"/>
      <c r="B232" s="106" t="s">
        <v>46</v>
      </c>
      <c r="C232" s="223"/>
      <c r="D232" s="104"/>
      <c r="E232" s="105"/>
      <c r="F232" s="85"/>
      <c r="G232" s="119">
        <f>G230+G227+G222+G219+G218+G215+G212+G211+G208+G205+G204+G203+G200+G199+G198+G197+G196</f>
        <v>0</v>
      </c>
    </row>
    <row r="233" ht="12.75">
      <c r="C233" s="217"/>
    </row>
    <row r="234" spans="1:3" ht="12.75">
      <c r="A234" s="99" t="s">
        <v>47</v>
      </c>
      <c r="B234" s="100" t="s">
        <v>48</v>
      </c>
      <c r="C234" s="215"/>
    </row>
    <row r="235" ht="12.75">
      <c r="C235" s="217"/>
    </row>
    <row r="236" spans="2:3" ht="51">
      <c r="B236" s="107" t="s">
        <v>49</v>
      </c>
      <c r="C236" s="224"/>
    </row>
    <row r="237" spans="2:3" ht="114.75">
      <c r="B237" s="107" t="s">
        <v>50</v>
      </c>
      <c r="C237" s="224"/>
    </row>
    <row r="238" ht="12.75">
      <c r="C238" s="217"/>
    </row>
    <row r="239" spans="1:3" ht="25.5">
      <c r="A239" s="62" t="s">
        <v>51</v>
      </c>
      <c r="B239" s="63" t="s">
        <v>52</v>
      </c>
      <c r="C239" s="217"/>
    </row>
    <row r="240" spans="1:7" ht="12.75">
      <c r="A240" s="62" t="s">
        <v>16</v>
      </c>
      <c r="B240" s="63" t="s">
        <v>53</v>
      </c>
      <c r="C240" s="217"/>
      <c r="D240" s="64" t="s">
        <v>35</v>
      </c>
      <c r="E240" s="97">
        <v>1.2</v>
      </c>
      <c r="G240" s="70">
        <f>F240*E240</f>
        <v>0</v>
      </c>
    </row>
    <row r="241" spans="1:7" ht="12.75">
      <c r="A241" s="62" t="s">
        <v>19</v>
      </c>
      <c r="B241" s="108" t="s">
        <v>54</v>
      </c>
      <c r="C241" s="225"/>
      <c r="D241" s="109" t="s">
        <v>55</v>
      </c>
      <c r="E241" s="97">
        <f>E240*120</f>
        <v>144</v>
      </c>
      <c r="G241" s="70">
        <f>F241*E241</f>
        <v>0</v>
      </c>
    </row>
    <row r="242" ht="12.75">
      <c r="C242" s="217"/>
    </row>
    <row r="243" spans="1:4" ht="38.25">
      <c r="A243" s="62" t="s">
        <v>56</v>
      </c>
      <c r="B243" s="108" t="s">
        <v>57</v>
      </c>
      <c r="C243" s="225"/>
      <c r="D243" s="109"/>
    </row>
    <row r="244" spans="1:7" ht="12.75">
      <c r="A244" s="62" t="s">
        <v>16</v>
      </c>
      <c r="B244" s="108" t="s">
        <v>58</v>
      </c>
      <c r="C244" s="225"/>
      <c r="D244" s="109" t="s">
        <v>35</v>
      </c>
      <c r="E244" s="97">
        <v>1</v>
      </c>
      <c r="G244" s="70">
        <f>F244*E244</f>
        <v>0</v>
      </c>
    </row>
    <row r="245" spans="1:7" ht="12.75">
      <c r="A245" s="62" t="s">
        <v>19</v>
      </c>
      <c r="B245" s="108" t="s">
        <v>54</v>
      </c>
      <c r="C245" s="225"/>
      <c r="D245" s="109" t="s">
        <v>55</v>
      </c>
      <c r="E245" s="97">
        <v>120</v>
      </c>
      <c r="G245" s="70">
        <f>F245*E245</f>
        <v>0</v>
      </c>
    </row>
    <row r="246" ht="12.75">
      <c r="C246" s="217"/>
    </row>
    <row r="247" spans="1:3" ht="25.5">
      <c r="A247" s="62" t="s">
        <v>59</v>
      </c>
      <c r="B247" s="63" t="s">
        <v>60</v>
      </c>
      <c r="C247" s="217"/>
    </row>
    <row r="248" spans="1:7" ht="12.75">
      <c r="A248" s="62" t="s">
        <v>16</v>
      </c>
      <c r="B248" s="108" t="s">
        <v>61</v>
      </c>
      <c r="C248" s="225"/>
      <c r="D248" s="109" t="s">
        <v>35</v>
      </c>
      <c r="E248" s="97">
        <f>11.5*1.1*0.3*1.1</f>
        <v>4.174500000000001</v>
      </c>
      <c r="G248" s="70">
        <f>F248*E248</f>
        <v>0</v>
      </c>
    </row>
    <row r="249" spans="1:7" ht="12.75">
      <c r="A249" s="62" t="s">
        <v>19</v>
      </c>
      <c r="B249" s="108" t="s">
        <v>54</v>
      </c>
      <c r="C249" s="225"/>
      <c r="D249" s="109" t="s">
        <v>55</v>
      </c>
      <c r="E249" s="97">
        <f>E248*100</f>
        <v>417.4500000000001</v>
      </c>
      <c r="G249" s="70">
        <f>F249*E249</f>
        <v>0</v>
      </c>
    </row>
    <row r="250" ht="12.75">
      <c r="C250" s="217"/>
    </row>
    <row r="251" spans="1:3" ht="38.25">
      <c r="A251" s="62" t="s">
        <v>62</v>
      </c>
      <c r="B251" s="63" t="s">
        <v>63</v>
      </c>
      <c r="C251" s="217"/>
    </row>
    <row r="252" spans="3:7" ht="12.75">
      <c r="C252" s="217"/>
      <c r="D252" s="64" t="s">
        <v>35</v>
      </c>
      <c r="E252" s="97">
        <f>6.5*4.5*1.1*0.3/2+3</f>
        <v>7.826250000000002</v>
      </c>
      <c r="G252" s="70">
        <f>F252*E252</f>
        <v>0</v>
      </c>
    </row>
    <row r="253" ht="12.75">
      <c r="C253" s="217"/>
    </row>
    <row r="254" spans="1:3" ht="12.75">
      <c r="A254" s="62" t="s">
        <v>64</v>
      </c>
      <c r="B254" s="63" t="s">
        <v>65</v>
      </c>
      <c r="C254" s="217"/>
    </row>
    <row r="255" spans="1:7" ht="12.75">
      <c r="A255" s="62" t="s">
        <v>16</v>
      </c>
      <c r="B255" s="63" t="s">
        <v>928</v>
      </c>
      <c r="C255" s="217"/>
      <c r="D255" s="64" t="s">
        <v>35</v>
      </c>
      <c r="E255" s="97">
        <f>1.5*2*0.6</f>
        <v>1.8000000000000003</v>
      </c>
      <c r="G255" s="70">
        <f>F255*E255</f>
        <v>0</v>
      </c>
    </row>
    <row r="256" spans="1:7" ht="12.75">
      <c r="A256" s="62" t="s">
        <v>16</v>
      </c>
      <c r="B256" s="108" t="s">
        <v>66</v>
      </c>
      <c r="C256" s="225"/>
      <c r="D256" s="109" t="s">
        <v>35</v>
      </c>
      <c r="E256" s="97">
        <v>2</v>
      </c>
      <c r="G256" s="70">
        <f>F256*E256</f>
        <v>0</v>
      </c>
    </row>
    <row r="257" spans="1:7" ht="12.75">
      <c r="A257" s="62" t="s">
        <v>19</v>
      </c>
      <c r="B257" s="108" t="s">
        <v>54</v>
      </c>
      <c r="C257" s="225"/>
      <c r="D257" s="109" t="s">
        <v>55</v>
      </c>
      <c r="E257" s="97">
        <f>E256*100</f>
        <v>200</v>
      </c>
      <c r="G257" s="70">
        <f>F257*E257</f>
        <v>0</v>
      </c>
    </row>
    <row r="258" ht="12.75">
      <c r="C258" s="217"/>
    </row>
    <row r="259" spans="1:3" ht="25.5">
      <c r="A259" s="62" t="s">
        <v>67</v>
      </c>
      <c r="B259" s="102" t="s">
        <v>68</v>
      </c>
      <c r="C259" s="221"/>
    </row>
    <row r="260" spans="3:7" ht="12.75">
      <c r="C260" s="217"/>
      <c r="D260" s="64" t="s">
        <v>29</v>
      </c>
      <c r="E260" s="97">
        <f>E218*1.1+4*0.8*6*3+11*7/2+E252/0.3*2+4</f>
        <v>195.175</v>
      </c>
      <c r="G260" s="70">
        <f>F260*E260</f>
        <v>0</v>
      </c>
    </row>
    <row r="261" ht="12.75">
      <c r="C261" s="217"/>
    </row>
    <row r="262" spans="1:3" ht="25.5">
      <c r="A262" s="62" t="s">
        <v>69</v>
      </c>
      <c r="B262" s="102" t="s">
        <v>70</v>
      </c>
      <c r="C262" s="221"/>
    </row>
    <row r="263" spans="3:7" ht="12.75">
      <c r="C263" s="217"/>
      <c r="D263" s="64" t="s">
        <v>29</v>
      </c>
      <c r="E263" s="97">
        <v>10</v>
      </c>
      <c r="G263" s="70">
        <f>F263*E263</f>
        <v>0</v>
      </c>
    </row>
    <row r="264" ht="12.75">
      <c r="C264" s="217"/>
    </row>
    <row r="265" spans="1:3" ht="102">
      <c r="A265" s="62" t="s">
        <v>71</v>
      </c>
      <c r="B265" s="208" t="s">
        <v>929</v>
      </c>
      <c r="C265" s="220"/>
    </row>
    <row r="266" spans="1:7" ht="12.75">
      <c r="A266" s="62" t="s">
        <v>16</v>
      </c>
      <c r="B266" s="63" t="s">
        <v>72</v>
      </c>
      <c r="C266" s="217"/>
      <c r="D266" s="64" t="s">
        <v>29</v>
      </c>
      <c r="E266" s="97">
        <v>470</v>
      </c>
      <c r="G266" s="70">
        <f>F266*E266</f>
        <v>0</v>
      </c>
    </row>
    <row r="267" spans="1:7" ht="12.75">
      <c r="A267" s="62" t="s">
        <v>19</v>
      </c>
      <c r="B267" s="63" t="s">
        <v>73</v>
      </c>
      <c r="C267" s="217"/>
      <c r="D267" s="64" t="s">
        <v>29</v>
      </c>
      <c r="E267" s="97">
        <v>470</v>
      </c>
      <c r="G267" s="70">
        <f>F267*E267</f>
        <v>0</v>
      </c>
    </row>
    <row r="268" spans="1:7" ht="25.5">
      <c r="A268" s="62" t="s">
        <v>21</v>
      </c>
      <c r="B268" s="63" t="s">
        <v>215</v>
      </c>
      <c r="C268" s="217"/>
      <c r="D268" s="64" t="s">
        <v>29</v>
      </c>
      <c r="E268" s="97">
        <v>470</v>
      </c>
      <c r="G268" s="70">
        <f>F268*E268</f>
        <v>0</v>
      </c>
    </row>
    <row r="269" ht="12.75">
      <c r="C269" s="217"/>
    </row>
    <row r="270" spans="1:3" ht="25.5">
      <c r="A270" s="62" t="s">
        <v>74</v>
      </c>
      <c r="B270" s="110" t="s">
        <v>75</v>
      </c>
      <c r="C270" s="226"/>
    </row>
    <row r="271" spans="3:7" ht="12.75">
      <c r="C271" s="217"/>
      <c r="D271" s="64" t="s">
        <v>29</v>
      </c>
      <c r="E271" s="97">
        <f>(3.3+4.5+3)*3</f>
        <v>32.400000000000006</v>
      </c>
      <c r="G271" s="70">
        <f>F271*E271</f>
        <v>0</v>
      </c>
    </row>
    <row r="272" spans="3:7" ht="12.75">
      <c r="C272" s="217"/>
      <c r="G272" s="70"/>
    </row>
    <row r="273" spans="1:7" ht="102">
      <c r="A273" s="62" t="s">
        <v>76</v>
      </c>
      <c r="B273" s="208" t="s">
        <v>216</v>
      </c>
      <c r="C273" s="220"/>
      <c r="G273" s="70"/>
    </row>
    <row r="274" spans="1:7" ht="12.75">
      <c r="A274" s="62" t="s">
        <v>16</v>
      </c>
      <c r="B274" s="63" t="s">
        <v>77</v>
      </c>
      <c r="C274" s="217"/>
      <c r="D274" s="64" t="s">
        <v>29</v>
      </c>
      <c r="E274" s="97">
        <f>18*1.25+1+1</f>
        <v>24.5</v>
      </c>
      <c r="G274" s="70">
        <f>F274*E274</f>
        <v>0</v>
      </c>
    </row>
    <row r="275" spans="3:7" ht="12.75">
      <c r="C275" s="217"/>
      <c r="G275" s="70"/>
    </row>
    <row r="276" ht="12.75">
      <c r="C276" s="217"/>
    </row>
    <row r="277" spans="2:7" ht="12.75">
      <c r="B277" s="63" t="s">
        <v>78</v>
      </c>
      <c r="C277" s="217"/>
      <c r="G277" s="65">
        <f>G274+G271+G268+G267+G266+G263+G260+G257+G256+G255+G252+G249+G248+G245+G244+G241+G240</f>
        <v>0</v>
      </c>
    </row>
    <row r="278" ht="12.75">
      <c r="C278" s="217"/>
    </row>
    <row r="279" spans="1:3" ht="12.75">
      <c r="A279" s="62" t="s">
        <v>79</v>
      </c>
      <c r="B279" s="63" t="s">
        <v>80</v>
      </c>
      <c r="C279" s="217"/>
    </row>
    <row r="280" ht="12.75">
      <c r="C280" s="217"/>
    </row>
    <row r="281" spans="1:3" ht="38.25">
      <c r="A281" s="62" t="s">
        <v>81</v>
      </c>
      <c r="B281" s="63" t="s">
        <v>82</v>
      </c>
      <c r="C281" s="217"/>
    </row>
    <row r="282" spans="1:7" ht="12.75">
      <c r="A282" s="62" t="s">
        <v>16</v>
      </c>
      <c r="B282" s="63" t="s">
        <v>83</v>
      </c>
      <c r="C282" s="217"/>
      <c r="D282" s="64" t="s">
        <v>35</v>
      </c>
      <c r="E282" s="97">
        <v>2</v>
      </c>
      <c r="G282" s="70">
        <f>F282*E282</f>
        <v>0</v>
      </c>
    </row>
    <row r="283" spans="1:7" ht="12.75">
      <c r="A283" s="62" t="s">
        <v>19</v>
      </c>
      <c r="B283" s="63" t="s">
        <v>84</v>
      </c>
      <c r="C283" s="217"/>
      <c r="D283" s="64" t="s">
        <v>35</v>
      </c>
      <c r="E283" s="97">
        <v>3</v>
      </c>
      <c r="G283" s="70">
        <f>F283*E283</f>
        <v>0</v>
      </c>
    </row>
    <row r="284" spans="1:7" ht="12.75">
      <c r="A284" s="62" t="s">
        <v>21</v>
      </c>
      <c r="B284" s="63" t="s">
        <v>85</v>
      </c>
      <c r="C284" s="217"/>
      <c r="D284" s="64" t="s">
        <v>55</v>
      </c>
      <c r="E284" s="97">
        <v>600</v>
      </c>
      <c r="G284" s="70">
        <f>F284*E284</f>
        <v>0</v>
      </c>
    </row>
    <row r="285" spans="3:7" ht="12.75">
      <c r="C285" s="217"/>
      <c r="G285" s="70"/>
    </row>
    <row r="286" spans="1:7" ht="25.5">
      <c r="A286" s="62" t="s">
        <v>86</v>
      </c>
      <c r="B286" s="63" t="s">
        <v>87</v>
      </c>
      <c r="C286" s="217"/>
      <c r="G286" s="70"/>
    </row>
    <row r="287" spans="3:7" ht="12.75">
      <c r="C287" s="217"/>
      <c r="D287" s="64" t="s">
        <v>32</v>
      </c>
      <c r="E287" s="97">
        <f>E290*7</f>
        <v>6791.400000000001</v>
      </c>
      <c r="G287" s="70">
        <f>F287*E287</f>
        <v>0</v>
      </c>
    </row>
    <row r="288" spans="3:7" ht="12.75">
      <c r="C288" s="217"/>
      <c r="G288" s="70"/>
    </row>
    <row r="289" spans="1:7" ht="89.25">
      <c r="A289" s="62" t="s">
        <v>88</v>
      </c>
      <c r="B289" s="208" t="s">
        <v>89</v>
      </c>
      <c r="C289" s="220"/>
      <c r="G289" s="70"/>
    </row>
    <row r="290" spans="1:7" ht="12.75">
      <c r="A290" s="62" t="s">
        <v>16</v>
      </c>
      <c r="B290" s="63" t="s">
        <v>217</v>
      </c>
      <c r="C290" s="217"/>
      <c r="D290" s="64" t="s">
        <v>29</v>
      </c>
      <c r="E290" s="97">
        <f>9*2*(22+27)*1.1</f>
        <v>970.2</v>
      </c>
      <c r="G290" s="70">
        <f>F290*E290</f>
        <v>0</v>
      </c>
    </row>
    <row r="291" spans="1:7" ht="12.75">
      <c r="A291" s="62" t="s">
        <v>19</v>
      </c>
      <c r="B291" s="63" t="s">
        <v>90</v>
      </c>
      <c r="C291" s="217"/>
      <c r="D291" s="64" t="s">
        <v>32</v>
      </c>
      <c r="E291" s="97">
        <f>E290*8.55</f>
        <v>8295.210000000001</v>
      </c>
      <c r="G291" s="70">
        <f>F291*E291</f>
        <v>0</v>
      </c>
    </row>
    <row r="292" spans="1:7" ht="12.75">
      <c r="A292" s="62" t="s">
        <v>21</v>
      </c>
      <c r="B292" s="63" t="s">
        <v>91</v>
      </c>
      <c r="C292" s="217"/>
      <c r="D292" s="64" t="s">
        <v>29</v>
      </c>
      <c r="E292" s="97">
        <f>(12+3*3+5*2)*1</f>
        <v>31</v>
      </c>
      <c r="G292" s="70">
        <f>F292*E292</f>
        <v>0</v>
      </c>
    </row>
    <row r="293" spans="3:7" ht="12.75">
      <c r="C293" s="217"/>
      <c r="G293" s="70"/>
    </row>
    <row r="294" spans="2:7" ht="12.75">
      <c r="B294" s="63" t="s">
        <v>92</v>
      </c>
      <c r="C294" s="217"/>
      <c r="G294" s="70">
        <f>G292+G291+G290+G287+G284+G283+G282</f>
        <v>0</v>
      </c>
    </row>
    <row r="295" spans="3:7" ht="12.75">
      <c r="C295" s="217"/>
      <c r="G295" s="70"/>
    </row>
    <row r="296" ht="12.75">
      <c r="C296" s="217"/>
    </row>
    <row r="297" spans="1:3" ht="12.75">
      <c r="A297" s="62" t="s">
        <v>93</v>
      </c>
      <c r="B297" s="63" t="s">
        <v>94</v>
      </c>
      <c r="C297" s="217"/>
    </row>
    <row r="298" ht="12.75">
      <c r="C298" s="217"/>
    </row>
    <row r="299" spans="1:3" ht="76.5">
      <c r="A299" s="62" t="s">
        <v>95</v>
      </c>
      <c r="B299" s="103" t="s">
        <v>96</v>
      </c>
      <c r="C299" s="222"/>
    </row>
    <row r="300" spans="1:7" ht="12.75">
      <c r="A300" s="62" t="s">
        <v>16</v>
      </c>
      <c r="B300" s="63" t="s">
        <v>97</v>
      </c>
      <c r="C300" s="217"/>
      <c r="D300" s="64" t="s">
        <v>29</v>
      </c>
      <c r="E300" s="97">
        <f>E290</f>
        <v>970.2</v>
      </c>
      <c r="G300" s="70">
        <f>F300*E300</f>
        <v>0</v>
      </c>
    </row>
    <row r="301" spans="1:7" ht="12.75">
      <c r="A301" s="62" t="s">
        <v>19</v>
      </c>
      <c r="B301" s="63" t="s">
        <v>98</v>
      </c>
      <c r="C301" s="217"/>
      <c r="D301" s="64" t="s">
        <v>32</v>
      </c>
      <c r="E301" s="97">
        <v>70</v>
      </c>
      <c r="G301" s="70">
        <f>F301*E301</f>
        <v>0</v>
      </c>
    </row>
    <row r="302" ht="12.75">
      <c r="C302" s="217"/>
    </row>
    <row r="303" spans="1:3" ht="38.25">
      <c r="A303" s="62" t="s">
        <v>99</v>
      </c>
      <c r="B303" s="63" t="s">
        <v>100</v>
      </c>
      <c r="C303" s="217"/>
    </row>
    <row r="304" spans="1:7" ht="25.5">
      <c r="A304" s="62" t="s">
        <v>16</v>
      </c>
      <c r="B304" s="63" t="s">
        <v>218</v>
      </c>
      <c r="C304" s="217"/>
      <c r="D304" s="64" t="s">
        <v>18</v>
      </c>
      <c r="E304" s="97">
        <v>1800</v>
      </c>
      <c r="G304" s="70">
        <f>F304*E304</f>
        <v>0</v>
      </c>
    </row>
    <row r="305" spans="1:7" ht="12.75">
      <c r="A305" s="62" t="s">
        <v>19</v>
      </c>
      <c r="B305" s="63" t="s">
        <v>101</v>
      </c>
      <c r="C305" s="217"/>
      <c r="D305" s="64" t="s">
        <v>29</v>
      </c>
      <c r="E305" s="97">
        <f>E290</f>
        <v>970.2</v>
      </c>
      <c r="G305" s="70">
        <f>F305*E305</f>
        <v>0</v>
      </c>
    </row>
    <row r="306" spans="1:7" ht="12.75">
      <c r="A306" s="62" t="s">
        <v>21</v>
      </c>
      <c r="B306" s="63" t="s">
        <v>102</v>
      </c>
      <c r="C306" s="217"/>
      <c r="D306" s="64" t="s">
        <v>18</v>
      </c>
      <c r="E306" s="97">
        <f>66*3</f>
        <v>198</v>
      </c>
      <c r="G306" s="70">
        <f>F306*E306</f>
        <v>0</v>
      </c>
    </row>
    <row r="307" spans="1:7" ht="12.75">
      <c r="A307" s="62" t="s">
        <v>23</v>
      </c>
      <c r="B307" s="63" t="s">
        <v>103</v>
      </c>
      <c r="C307" s="217"/>
      <c r="D307" s="64" t="s">
        <v>32</v>
      </c>
      <c r="E307" s="97">
        <v>70</v>
      </c>
      <c r="G307" s="70">
        <f>F307*E307</f>
        <v>0</v>
      </c>
    </row>
    <row r="308" spans="3:7" ht="12.75">
      <c r="C308" s="217"/>
      <c r="G308" s="70"/>
    </row>
    <row r="309" spans="1:7" ht="120.75">
      <c r="A309" s="62" t="s">
        <v>104</v>
      </c>
      <c r="B309" s="209" t="s">
        <v>219</v>
      </c>
      <c r="C309" s="227"/>
      <c r="G309" s="70"/>
    </row>
    <row r="310" spans="3:7" ht="12.75">
      <c r="C310" s="217"/>
      <c r="D310" s="64" t="s">
        <v>18</v>
      </c>
      <c r="E310" s="97">
        <v>8</v>
      </c>
      <c r="G310" s="70">
        <f>F310*E310</f>
        <v>0</v>
      </c>
    </row>
    <row r="311" spans="3:7" ht="12.75">
      <c r="C311" s="217"/>
      <c r="G311" s="70"/>
    </row>
    <row r="312" spans="1:7" ht="76.5">
      <c r="A312" s="62" t="s">
        <v>105</v>
      </c>
      <c r="B312" s="208" t="s">
        <v>220</v>
      </c>
      <c r="C312" s="220"/>
      <c r="G312" s="70"/>
    </row>
    <row r="313" spans="3:7" ht="12.75">
      <c r="C313" s="217"/>
      <c r="D313" s="64" t="s">
        <v>18</v>
      </c>
      <c r="E313" s="97">
        <v>2</v>
      </c>
      <c r="G313" s="70">
        <f>F313*E313</f>
        <v>0</v>
      </c>
    </row>
    <row r="314" spans="3:7" ht="12.75">
      <c r="C314" s="217"/>
      <c r="G314" s="70"/>
    </row>
    <row r="315" spans="2:7" ht="12.75">
      <c r="B315" s="63" t="s">
        <v>106</v>
      </c>
      <c r="C315" s="217"/>
      <c r="G315" s="70">
        <f>G313+G310+G307+G306+G305+G304+G301+G300</f>
        <v>0</v>
      </c>
    </row>
    <row r="316" ht="12.75">
      <c r="C316" s="217"/>
    </row>
    <row r="317" spans="1:3" ht="12.75">
      <c r="A317" s="62" t="s">
        <v>107</v>
      </c>
      <c r="B317" s="63" t="s">
        <v>108</v>
      </c>
      <c r="C317" s="217"/>
    </row>
    <row r="318" ht="12.75">
      <c r="C318" s="217"/>
    </row>
    <row r="319" spans="1:3" ht="51">
      <c r="A319" s="62" t="s">
        <v>109</v>
      </c>
      <c r="B319" s="111" t="s">
        <v>110</v>
      </c>
      <c r="C319" s="228"/>
    </row>
    <row r="320" spans="1:7" ht="12.75">
      <c r="A320" s="62" t="s">
        <v>16</v>
      </c>
      <c r="B320" s="63" t="s">
        <v>111</v>
      </c>
      <c r="C320" s="217"/>
      <c r="D320" s="64" t="s">
        <v>32</v>
      </c>
      <c r="E320" s="97">
        <f>(3.3+4.5+3)*1.1</f>
        <v>11.880000000000003</v>
      </c>
      <c r="G320" s="70">
        <f>F320*E320</f>
        <v>0</v>
      </c>
    </row>
    <row r="321" spans="1:7" ht="12.75">
      <c r="A321" s="62" t="s">
        <v>19</v>
      </c>
      <c r="B321" s="63" t="s">
        <v>112</v>
      </c>
      <c r="C321" s="217"/>
      <c r="D321" s="64" t="s">
        <v>32</v>
      </c>
      <c r="E321" s="97">
        <f>9*4</f>
        <v>36</v>
      </c>
      <c r="G321" s="70">
        <f>F321*E321</f>
        <v>0</v>
      </c>
    </row>
    <row r="322" spans="1:7" ht="12.75">
      <c r="A322" s="62" t="s">
        <v>21</v>
      </c>
      <c r="B322" s="63" t="s">
        <v>113</v>
      </c>
      <c r="C322" s="217"/>
      <c r="D322" s="64" t="s">
        <v>32</v>
      </c>
      <c r="E322" s="97">
        <f>12+3*2+6.5*2+4*2</f>
        <v>39</v>
      </c>
      <c r="G322" s="70">
        <f>F322*E322</f>
        <v>0</v>
      </c>
    </row>
    <row r="323" spans="1:7" ht="12.75">
      <c r="A323" s="62" t="s">
        <v>23</v>
      </c>
      <c r="B323" s="63" t="s">
        <v>114</v>
      </c>
      <c r="C323" s="217"/>
      <c r="D323" s="64" t="s">
        <v>18</v>
      </c>
      <c r="E323" s="97">
        <v>4</v>
      </c>
      <c r="G323" s="70">
        <f>F323*E323</f>
        <v>0</v>
      </c>
    </row>
    <row r="324" ht="12.75">
      <c r="C324" s="217"/>
    </row>
    <row r="325" spans="1:3" ht="25.5">
      <c r="A325" s="62" t="s">
        <v>115</v>
      </c>
      <c r="B325" s="111" t="s">
        <v>116</v>
      </c>
      <c r="C325" s="228"/>
    </row>
    <row r="326" spans="3:7" ht="12.75">
      <c r="C326" s="217"/>
      <c r="D326" s="64" t="s">
        <v>32</v>
      </c>
      <c r="E326" s="97">
        <f>18*2+54</f>
        <v>90</v>
      </c>
      <c r="G326" s="70">
        <f>F326*E326</f>
        <v>0</v>
      </c>
    </row>
    <row r="327" ht="12.75">
      <c r="C327" s="217"/>
    </row>
    <row r="328" spans="1:3" ht="25.5">
      <c r="A328" s="62" t="s">
        <v>117</v>
      </c>
      <c r="B328" s="63" t="s">
        <v>118</v>
      </c>
      <c r="C328" s="217"/>
    </row>
    <row r="329" spans="1:7" ht="12.75">
      <c r="A329" s="62" t="s">
        <v>16</v>
      </c>
      <c r="B329" s="63" t="s">
        <v>119</v>
      </c>
      <c r="C329" s="217"/>
      <c r="D329" s="64" t="s">
        <v>32</v>
      </c>
      <c r="E329" s="97">
        <v>90</v>
      </c>
      <c r="G329" s="70">
        <f aca="true" t="shared" si="0" ref="G329:G334">F329*E329</f>
        <v>0</v>
      </c>
    </row>
    <row r="330" spans="1:7" ht="12.75">
      <c r="A330" s="62" t="s">
        <v>19</v>
      </c>
      <c r="B330" s="63" t="s">
        <v>120</v>
      </c>
      <c r="C330" s="217"/>
      <c r="D330" s="64" t="s">
        <v>18</v>
      </c>
      <c r="E330" s="97">
        <f>E329*4</f>
        <v>360</v>
      </c>
      <c r="G330" s="70">
        <f t="shared" si="0"/>
        <v>0</v>
      </c>
    </row>
    <row r="331" spans="1:7" ht="12.75">
      <c r="A331" s="62" t="s">
        <v>21</v>
      </c>
      <c r="B331" s="63" t="s">
        <v>121</v>
      </c>
      <c r="C331" s="217"/>
      <c r="D331" s="64" t="s">
        <v>32</v>
      </c>
      <c r="E331" s="97">
        <v>90</v>
      </c>
      <c r="G331" s="70">
        <f t="shared" si="0"/>
        <v>0</v>
      </c>
    </row>
    <row r="332" spans="1:7" ht="12.75">
      <c r="A332" s="62" t="s">
        <v>23</v>
      </c>
      <c r="B332" s="63" t="s">
        <v>122</v>
      </c>
      <c r="C332" s="217"/>
      <c r="D332" s="64" t="s">
        <v>18</v>
      </c>
      <c r="E332" s="97">
        <f>E331*4</f>
        <v>360</v>
      </c>
      <c r="G332" s="70">
        <f t="shared" si="0"/>
        <v>0</v>
      </c>
    </row>
    <row r="333" spans="1:7" ht="12.75">
      <c r="A333" s="62" t="s">
        <v>25</v>
      </c>
      <c r="B333" s="63" t="s">
        <v>123</v>
      </c>
      <c r="C333" s="217"/>
      <c r="D333" s="64" t="s">
        <v>18</v>
      </c>
      <c r="E333" s="97">
        <v>2</v>
      </c>
      <c r="G333" s="70">
        <f t="shared" si="0"/>
        <v>0</v>
      </c>
    </row>
    <row r="334" spans="1:7" ht="12.75">
      <c r="A334" s="62" t="s">
        <v>124</v>
      </c>
      <c r="B334" s="63" t="s">
        <v>125</v>
      </c>
      <c r="C334" s="217"/>
      <c r="D334" s="64" t="s">
        <v>18</v>
      </c>
      <c r="E334" s="97">
        <v>2</v>
      </c>
      <c r="G334" s="70">
        <f t="shared" si="0"/>
        <v>0</v>
      </c>
    </row>
    <row r="335" spans="3:7" ht="12.75">
      <c r="C335" s="217"/>
      <c r="G335" s="70"/>
    </row>
    <row r="336" spans="1:7" ht="38.25">
      <c r="A336" s="62" t="s">
        <v>126</v>
      </c>
      <c r="B336" s="103" t="s">
        <v>127</v>
      </c>
      <c r="C336" s="222"/>
      <c r="G336" s="70"/>
    </row>
    <row r="337" spans="3:7" ht="12.75">
      <c r="C337" s="217"/>
      <c r="D337" s="64" t="s">
        <v>32</v>
      </c>
      <c r="E337" s="97">
        <f>18*2+54</f>
        <v>90</v>
      </c>
      <c r="G337" s="70">
        <f>F337*E337</f>
        <v>0</v>
      </c>
    </row>
    <row r="338" spans="3:7" ht="12.75">
      <c r="C338" s="217"/>
      <c r="G338" s="70"/>
    </row>
    <row r="339" spans="1:7" ht="38.25">
      <c r="A339" s="62" t="s">
        <v>128</v>
      </c>
      <c r="B339" s="103" t="s">
        <v>129</v>
      </c>
      <c r="C339" s="222"/>
      <c r="G339" s="70"/>
    </row>
    <row r="340" spans="1:7" ht="12.75">
      <c r="A340" s="62" t="s">
        <v>16</v>
      </c>
      <c r="B340" s="63" t="s">
        <v>111</v>
      </c>
      <c r="C340" s="217"/>
      <c r="D340" s="64" t="s">
        <v>32</v>
      </c>
      <c r="E340" s="97">
        <f>(3.3+4.5+3)*1.1</f>
        <v>11.880000000000003</v>
      </c>
      <c r="G340" s="70">
        <f>F340*E340</f>
        <v>0</v>
      </c>
    </row>
    <row r="341" spans="1:7" ht="12.75">
      <c r="A341" s="62" t="s">
        <v>19</v>
      </c>
      <c r="B341" s="63" t="s">
        <v>112</v>
      </c>
      <c r="C341" s="217"/>
      <c r="D341" s="64" t="s">
        <v>32</v>
      </c>
      <c r="E341" s="97">
        <f>9*4</f>
        <v>36</v>
      </c>
      <c r="G341" s="70">
        <f>F341*E341</f>
        <v>0</v>
      </c>
    </row>
    <row r="342" spans="1:7" ht="12.75">
      <c r="A342" s="62" t="s">
        <v>21</v>
      </c>
      <c r="B342" s="63" t="s">
        <v>113</v>
      </c>
      <c r="C342" s="217"/>
      <c r="D342" s="64" t="s">
        <v>32</v>
      </c>
      <c r="E342" s="97">
        <f>12+3*2+6.5*2+4*2</f>
        <v>39</v>
      </c>
      <c r="G342" s="70">
        <f>F342*E342</f>
        <v>0</v>
      </c>
    </row>
    <row r="343" spans="3:7" ht="12.75">
      <c r="C343" s="217"/>
      <c r="G343" s="70"/>
    </row>
    <row r="344" spans="2:7" ht="12.75">
      <c r="B344" s="63" t="s">
        <v>130</v>
      </c>
      <c r="C344" s="217"/>
      <c r="G344" s="70">
        <f>G342+G341+G340+G337+G334+G333+G332+G331+G330+G329+G326+G323+G322+G321+G320+J320</f>
        <v>0</v>
      </c>
    </row>
    <row r="345" spans="3:7" ht="12.75">
      <c r="C345" s="217"/>
      <c r="G345" s="70"/>
    </row>
    <row r="346" ht="12.75">
      <c r="C346" s="217"/>
    </row>
    <row r="347" spans="1:3" ht="12.75">
      <c r="A347" s="62" t="s">
        <v>131</v>
      </c>
      <c r="B347" s="63" t="s">
        <v>132</v>
      </c>
      <c r="C347" s="217"/>
    </row>
    <row r="348" ht="12.75">
      <c r="C348" s="217"/>
    </row>
    <row r="349" spans="2:3" ht="25.5">
      <c r="B349" s="104" t="s">
        <v>133</v>
      </c>
      <c r="C349" s="229"/>
    </row>
    <row r="350" ht="12.75">
      <c r="C350" s="217"/>
    </row>
    <row r="351" spans="1:3" ht="63.75">
      <c r="A351" s="62" t="s">
        <v>134</v>
      </c>
      <c r="B351" s="104" t="s">
        <v>221</v>
      </c>
      <c r="C351" s="229"/>
    </row>
    <row r="352" spans="3:7" ht="12.75">
      <c r="C352" s="217"/>
      <c r="D352" s="64" t="s">
        <v>29</v>
      </c>
      <c r="E352" s="97">
        <f>(7.5*2+1*2)*(23.5+22.5)*1.1</f>
        <v>860.2</v>
      </c>
      <c r="G352" s="70">
        <f>F352*E352</f>
        <v>0</v>
      </c>
    </row>
    <row r="353" ht="12.75">
      <c r="C353" s="217"/>
    </row>
    <row r="354" spans="1:3" ht="38.25">
      <c r="A354" s="62" t="s">
        <v>135</v>
      </c>
      <c r="B354" s="104" t="s">
        <v>223</v>
      </c>
      <c r="C354" s="229"/>
    </row>
    <row r="355" spans="1:7" ht="12.75">
      <c r="A355" s="62" t="s">
        <v>16</v>
      </c>
      <c r="B355" s="104" t="s">
        <v>222</v>
      </c>
      <c r="C355" s="229"/>
      <c r="D355" s="64" t="s">
        <v>29</v>
      </c>
      <c r="E355" s="97">
        <f>(2/2+5.7)*4.2+2*5.5+7.3*4*2</f>
        <v>97.53999999999999</v>
      </c>
      <c r="G355" s="70">
        <f>F355*E355</f>
        <v>0</v>
      </c>
    </row>
    <row r="356" spans="1:7" ht="12.75">
      <c r="A356" s="62" t="s">
        <v>19</v>
      </c>
      <c r="B356" s="104" t="s">
        <v>224</v>
      </c>
      <c r="C356" s="229"/>
      <c r="D356" s="64" t="s">
        <v>29</v>
      </c>
      <c r="E356" s="97">
        <f>2.5*4*2+3*4*2</f>
        <v>44</v>
      </c>
      <c r="G356" s="70">
        <f>F356*E356</f>
        <v>0</v>
      </c>
    </row>
    <row r="357" spans="1:7" ht="12.75">
      <c r="A357" s="62" t="s">
        <v>21</v>
      </c>
      <c r="B357" s="104" t="s">
        <v>225</v>
      </c>
      <c r="C357" s="229"/>
      <c r="D357" s="64" t="s">
        <v>29</v>
      </c>
      <c r="E357" s="97">
        <f>(2/2+5.7)*4.2*1.1</f>
        <v>30.954000000000004</v>
      </c>
      <c r="G357" s="70">
        <f>F357*E357</f>
        <v>0</v>
      </c>
    </row>
    <row r="358" spans="2:7" ht="12.75">
      <c r="B358" s="104"/>
      <c r="C358" s="229"/>
      <c r="G358" s="70"/>
    </row>
    <row r="359" spans="1:7" ht="38.25">
      <c r="A359" s="62" t="s">
        <v>136</v>
      </c>
      <c r="B359" s="104" t="s">
        <v>226</v>
      </c>
      <c r="C359" s="229"/>
      <c r="D359" s="112"/>
      <c r="E359" s="113"/>
      <c r="F359" s="86"/>
      <c r="G359" s="113"/>
    </row>
    <row r="360" spans="1:7" ht="12.75">
      <c r="A360" s="62" t="s">
        <v>16</v>
      </c>
      <c r="B360" s="104" t="s">
        <v>137</v>
      </c>
      <c r="C360" s="229"/>
      <c r="D360" s="112" t="s">
        <v>29</v>
      </c>
      <c r="E360" s="113">
        <f>9*6/2*2*1.1</f>
        <v>59.400000000000006</v>
      </c>
      <c r="F360" s="86"/>
      <c r="G360" s="120">
        <f>E360*F360</f>
        <v>0</v>
      </c>
    </row>
    <row r="361" spans="1:7" ht="12.75">
      <c r="A361" s="62" t="s">
        <v>19</v>
      </c>
      <c r="B361" s="104" t="s">
        <v>138</v>
      </c>
      <c r="C361" s="229"/>
      <c r="D361" s="112" t="s">
        <v>29</v>
      </c>
      <c r="E361" s="113">
        <f>9*6/2*2*1.1</f>
        <v>59.400000000000006</v>
      </c>
      <c r="F361" s="86"/>
      <c r="G361" s="120">
        <f>E361*F361</f>
        <v>0</v>
      </c>
    </row>
    <row r="362" spans="1:7" ht="25.5">
      <c r="A362" s="62" t="s">
        <v>21</v>
      </c>
      <c r="B362" s="104" t="s">
        <v>227</v>
      </c>
      <c r="C362" s="229"/>
      <c r="D362" s="112" t="s">
        <v>29</v>
      </c>
      <c r="E362" s="113">
        <f>9*6/2*2*1.1</f>
        <v>59.400000000000006</v>
      </c>
      <c r="F362" s="86"/>
      <c r="G362" s="120">
        <f>E362*F362</f>
        <v>0</v>
      </c>
    </row>
    <row r="363" spans="2:7" ht="12.75">
      <c r="B363" s="104"/>
      <c r="C363" s="229"/>
      <c r="D363" s="112"/>
      <c r="E363" s="113"/>
      <c r="F363" s="86"/>
      <c r="G363" s="120"/>
    </row>
    <row r="364" spans="1:7" ht="25.5">
      <c r="A364" s="62" t="s">
        <v>139</v>
      </c>
      <c r="B364" s="104" t="s">
        <v>228</v>
      </c>
      <c r="C364" s="229"/>
      <c r="D364" s="112"/>
      <c r="E364" s="113"/>
      <c r="F364" s="86"/>
      <c r="G364" s="120"/>
    </row>
    <row r="365" spans="2:7" ht="12.75">
      <c r="B365" s="104"/>
      <c r="C365" s="229"/>
      <c r="D365" s="112" t="s">
        <v>29</v>
      </c>
      <c r="E365" s="113">
        <v>35</v>
      </c>
      <c r="F365" s="86"/>
      <c r="G365" s="120">
        <f>E365*F365</f>
        <v>0</v>
      </c>
    </row>
    <row r="366" spans="2:7" ht="12.75">
      <c r="B366" s="104"/>
      <c r="C366" s="229"/>
      <c r="D366" s="112"/>
      <c r="E366" s="113"/>
      <c r="F366" s="86"/>
      <c r="G366" s="120"/>
    </row>
    <row r="367" spans="1:7" ht="25.5">
      <c r="A367" s="62" t="s">
        <v>140</v>
      </c>
      <c r="B367" s="104" t="s">
        <v>229</v>
      </c>
      <c r="C367" s="229"/>
      <c r="D367" s="112"/>
      <c r="E367" s="113"/>
      <c r="F367" s="86"/>
      <c r="G367" s="120"/>
    </row>
    <row r="368" spans="1:7" ht="12.75">
      <c r="A368" s="62" t="s">
        <v>16</v>
      </c>
      <c r="B368" s="104" t="s">
        <v>141</v>
      </c>
      <c r="C368" s="229"/>
      <c r="D368" s="112" t="s">
        <v>18</v>
      </c>
      <c r="E368" s="113">
        <v>2</v>
      </c>
      <c r="F368" s="86"/>
      <c r="G368" s="120">
        <f>E368*F368</f>
        <v>0</v>
      </c>
    </row>
    <row r="369" spans="1:7" ht="12.75">
      <c r="A369" s="62" t="s">
        <v>19</v>
      </c>
      <c r="B369" s="104" t="s">
        <v>142</v>
      </c>
      <c r="C369" s="229"/>
      <c r="D369" s="112" t="s">
        <v>18</v>
      </c>
      <c r="E369" s="113">
        <v>6</v>
      </c>
      <c r="F369" s="86"/>
      <c r="G369" s="120">
        <f>E369*F369</f>
        <v>0</v>
      </c>
    </row>
    <row r="370" spans="2:7" ht="12.75">
      <c r="B370" s="104"/>
      <c r="C370" s="229"/>
      <c r="D370" s="112"/>
      <c r="E370" s="113"/>
      <c r="F370" s="86"/>
      <c r="G370" s="120"/>
    </row>
    <row r="371" spans="1:4" ht="12.75">
      <c r="A371" s="62" t="s">
        <v>143</v>
      </c>
      <c r="B371" s="104" t="s">
        <v>144</v>
      </c>
      <c r="C371" s="229"/>
      <c r="D371" s="112"/>
    </row>
    <row r="372" spans="1:7" ht="12.75">
      <c r="A372" s="62" t="s">
        <v>16</v>
      </c>
      <c r="B372" s="104" t="s">
        <v>145</v>
      </c>
      <c r="C372" s="229"/>
      <c r="D372" s="112" t="s">
        <v>18</v>
      </c>
      <c r="E372" s="97">
        <v>2</v>
      </c>
      <c r="G372" s="120">
        <f>E372*F372</f>
        <v>0</v>
      </c>
    </row>
    <row r="373" spans="1:7" ht="12.75">
      <c r="A373" s="62" t="s">
        <v>19</v>
      </c>
      <c r="B373" s="104" t="s">
        <v>146</v>
      </c>
      <c r="C373" s="229"/>
      <c r="D373" s="112" t="s">
        <v>18</v>
      </c>
      <c r="E373" s="97">
        <v>1</v>
      </c>
      <c r="G373" s="120">
        <f>E373*F373</f>
        <v>0</v>
      </c>
    </row>
    <row r="374" spans="1:7" ht="12.75">
      <c r="A374" s="62" t="s">
        <v>21</v>
      </c>
      <c r="B374" s="104" t="s">
        <v>147</v>
      </c>
      <c r="C374" s="229"/>
      <c r="D374" s="112" t="s">
        <v>18</v>
      </c>
      <c r="E374" s="97">
        <v>1</v>
      </c>
      <c r="G374" s="120">
        <f>E374*F374</f>
        <v>0</v>
      </c>
    </row>
    <row r="375" spans="1:7" ht="12.75">
      <c r="A375" s="62" t="s">
        <v>23</v>
      </c>
      <c r="B375" s="104" t="s">
        <v>148</v>
      </c>
      <c r="C375" s="229"/>
      <c r="D375" s="112" t="s">
        <v>29</v>
      </c>
      <c r="E375" s="97">
        <v>4</v>
      </c>
      <c r="G375" s="120">
        <f>E375*F375</f>
        <v>0</v>
      </c>
    </row>
    <row r="376" spans="2:7" ht="12.75">
      <c r="B376" s="104"/>
      <c r="C376" s="229"/>
      <c r="D376" s="112"/>
      <c r="G376" s="120"/>
    </row>
    <row r="377" spans="1:7" ht="38.25">
      <c r="A377" s="62" t="s">
        <v>149</v>
      </c>
      <c r="B377" s="104" t="s">
        <v>230</v>
      </c>
      <c r="C377" s="229"/>
      <c r="D377" s="112"/>
      <c r="G377" s="120"/>
    </row>
    <row r="378" spans="2:7" ht="12.75">
      <c r="B378" s="104"/>
      <c r="C378" s="229"/>
      <c r="D378" s="112" t="s">
        <v>29</v>
      </c>
      <c r="E378" s="97">
        <f>18*2</f>
        <v>36</v>
      </c>
      <c r="G378" s="120">
        <f>E378*F378</f>
        <v>0</v>
      </c>
    </row>
    <row r="379" spans="2:7" ht="12.75">
      <c r="B379" s="104"/>
      <c r="C379" s="229"/>
      <c r="D379" s="112"/>
      <c r="G379" s="120"/>
    </row>
    <row r="380" spans="2:7" ht="12.75">
      <c r="B380" s="104" t="s">
        <v>150</v>
      </c>
      <c r="C380" s="229"/>
      <c r="D380" s="112"/>
      <c r="G380" s="120">
        <f>G378+G375+G374+G373+G372+G369+G368+G365+G362+G361+G360+G357+G356+G355+G352</f>
        <v>0</v>
      </c>
    </row>
    <row r="381" spans="1:7" ht="12.75">
      <c r="A381" s="114"/>
      <c r="B381" s="104"/>
      <c r="C381" s="229"/>
      <c r="D381" s="112"/>
      <c r="G381" s="120"/>
    </row>
    <row r="382" spans="1:11" ht="12.75">
      <c r="A382" s="62" t="s">
        <v>151</v>
      </c>
      <c r="B382" s="63" t="s">
        <v>152</v>
      </c>
      <c r="C382" s="217"/>
      <c r="K382" s="93"/>
    </row>
    <row r="383" spans="1:11" ht="12.75">
      <c r="A383" s="64"/>
      <c r="C383" s="217"/>
      <c r="K383" s="93"/>
    </row>
    <row r="384" spans="1:3" ht="38.25">
      <c r="A384" s="62" t="s">
        <v>153</v>
      </c>
      <c r="B384" s="63" t="s">
        <v>154</v>
      </c>
      <c r="C384" s="217"/>
    </row>
    <row r="385" spans="1:7" ht="12.75">
      <c r="A385" s="62" t="s">
        <v>16</v>
      </c>
      <c r="B385" s="63" t="s">
        <v>922</v>
      </c>
      <c r="C385" s="217"/>
      <c r="D385" s="112" t="s">
        <v>18</v>
      </c>
      <c r="E385" s="97">
        <v>1</v>
      </c>
      <c r="G385" s="120">
        <f>E385*F385</f>
        <v>0</v>
      </c>
    </row>
    <row r="386" spans="1:7" ht="12.75">
      <c r="A386" s="62" t="s">
        <v>19</v>
      </c>
      <c r="B386" s="63" t="s">
        <v>926</v>
      </c>
      <c r="C386" s="217"/>
      <c r="D386" s="112" t="s">
        <v>18</v>
      </c>
      <c r="E386" s="97">
        <v>1</v>
      </c>
      <c r="G386" s="120">
        <f>E386*F386</f>
        <v>0</v>
      </c>
    </row>
    <row r="387" spans="1:7" ht="25.5">
      <c r="A387" s="62" t="s">
        <v>21</v>
      </c>
      <c r="B387" s="63" t="s">
        <v>155</v>
      </c>
      <c r="C387" s="217"/>
      <c r="D387" s="112" t="s">
        <v>18</v>
      </c>
      <c r="E387" s="97">
        <v>1</v>
      </c>
      <c r="G387" s="120">
        <f>E387*F387</f>
        <v>0</v>
      </c>
    </row>
    <row r="388" ht="12.75">
      <c r="C388" s="217"/>
    </row>
    <row r="389" spans="1:3" ht="25.5">
      <c r="A389" s="62" t="s">
        <v>156</v>
      </c>
      <c r="B389" s="63" t="s">
        <v>157</v>
      </c>
      <c r="C389" s="217"/>
    </row>
    <row r="390" spans="1:7" ht="12.75">
      <c r="A390" s="62" t="s">
        <v>16</v>
      </c>
      <c r="B390" s="63" t="s">
        <v>158</v>
      </c>
      <c r="C390" s="217"/>
      <c r="D390" s="64" t="s">
        <v>18</v>
      </c>
      <c r="E390" s="97">
        <v>2</v>
      </c>
      <c r="G390" s="120">
        <f>E390*F390</f>
        <v>0</v>
      </c>
    </row>
    <row r="391" spans="1:7" ht="12.75">
      <c r="A391" s="62" t="s">
        <v>19</v>
      </c>
      <c r="B391" s="63" t="s">
        <v>159</v>
      </c>
      <c r="C391" s="217"/>
      <c r="D391" s="64" t="s">
        <v>18</v>
      </c>
      <c r="E391" s="97">
        <v>2</v>
      </c>
      <c r="G391" s="120">
        <f>E391*F391</f>
        <v>0</v>
      </c>
    </row>
    <row r="392" spans="1:7" ht="12.75">
      <c r="A392" s="62" t="s">
        <v>21</v>
      </c>
      <c r="B392" s="63" t="s">
        <v>160</v>
      </c>
      <c r="C392" s="217"/>
      <c r="D392" s="64" t="s">
        <v>18</v>
      </c>
      <c r="E392" s="97">
        <v>1</v>
      </c>
      <c r="G392" s="120">
        <f>E392*F392</f>
        <v>0</v>
      </c>
    </row>
    <row r="393" spans="1:7" ht="12.75">
      <c r="A393" s="62" t="s">
        <v>23</v>
      </c>
      <c r="B393" s="63" t="s">
        <v>161</v>
      </c>
      <c r="C393" s="217"/>
      <c r="D393" s="64" t="s">
        <v>18</v>
      </c>
      <c r="E393" s="97">
        <v>2</v>
      </c>
      <c r="G393" s="120">
        <f>E393*F393</f>
        <v>0</v>
      </c>
    </row>
    <row r="394" spans="3:7" ht="12.75">
      <c r="C394" s="217"/>
      <c r="G394" s="120"/>
    </row>
    <row r="395" spans="1:7" ht="38.25">
      <c r="A395" s="62" t="s">
        <v>162</v>
      </c>
      <c r="B395" s="63" t="s">
        <v>163</v>
      </c>
      <c r="C395" s="217"/>
      <c r="G395" s="120"/>
    </row>
    <row r="396" spans="2:7" ht="12.75">
      <c r="B396" s="63" t="s">
        <v>164</v>
      </c>
      <c r="C396" s="217"/>
      <c r="D396" s="64" t="s">
        <v>165</v>
      </c>
      <c r="E396" s="97">
        <v>1</v>
      </c>
      <c r="G396" s="120">
        <f>E396*F396</f>
        <v>0</v>
      </c>
    </row>
    <row r="397" spans="3:7" ht="12.75">
      <c r="C397" s="217"/>
      <c r="G397" s="120"/>
    </row>
    <row r="398" spans="1:7" ht="25.5">
      <c r="A398" s="62" t="s">
        <v>166</v>
      </c>
      <c r="B398" s="63" t="s">
        <v>167</v>
      </c>
      <c r="C398" s="217"/>
      <c r="G398" s="120"/>
    </row>
    <row r="399" spans="1:7" ht="12.75">
      <c r="A399" s="62" t="s">
        <v>16</v>
      </c>
      <c r="B399" s="63" t="s">
        <v>168</v>
      </c>
      <c r="C399" s="217"/>
      <c r="D399" s="64" t="s">
        <v>32</v>
      </c>
      <c r="E399" s="97">
        <v>3.9</v>
      </c>
      <c r="G399" s="120">
        <f>E399*F399</f>
        <v>0</v>
      </c>
    </row>
    <row r="400" spans="1:7" ht="12.75">
      <c r="A400" s="62" t="s">
        <v>19</v>
      </c>
      <c r="B400" s="63" t="s">
        <v>169</v>
      </c>
      <c r="C400" s="217"/>
      <c r="D400" s="64" t="s">
        <v>32</v>
      </c>
      <c r="E400" s="97">
        <f>5.5+2.2+2.1</f>
        <v>9.8</v>
      </c>
      <c r="G400" s="120">
        <f>E400*F400</f>
        <v>0</v>
      </c>
    </row>
    <row r="401" spans="3:7" ht="12.75">
      <c r="C401" s="217"/>
      <c r="G401" s="120"/>
    </row>
    <row r="402" spans="1:7" ht="114.75">
      <c r="A402" s="62" t="s">
        <v>170</v>
      </c>
      <c r="B402" s="102" t="s">
        <v>231</v>
      </c>
      <c r="C402" s="221"/>
      <c r="G402" s="120"/>
    </row>
    <row r="403" spans="2:7" ht="25.5">
      <c r="B403" s="102" t="s">
        <v>171</v>
      </c>
      <c r="C403" s="221"/>
      <c r="G403" s="120"/>
    </row>
    <row r="404" spans="2:7" ht="12.75">
      <c r="B404" s="102" t="s">
        <v>172</v>
      </c>
      <c r="C404" s="221"/>
      <c r="G404" s="120"/>
    </row>
    <row r="405" spans="2:7" ht="12.75">
      <c r="B405" s="102" t="s">
        <v>173</v>
      </c>
      <c r="C405" s="221"/>
      <c r="G405" s="120"/>
    </row>
    <row r="406" spans="2:3" ht="12.75">
      <c r="B406" s="102" t="s">
        <v>232</v>
      </c>
      <c r="C406" s="221"/>
    </row>
    <row r="407" spans="1:7" ht="12.75">
      <c r="A407" s="62" t="s">
        <v>16</v>
      </c>
      <c r="B407" s="102" t="s">
        <v>174</v>
      </c>
      <c r="C407" s="221"/>
      <c r="D407" s="64" t="s">
        <v>18</v>
      </c>
      <c r="E407" s="97">
        <v>3</v>
      </c>
      <c r="G407" s="120">
        <f>E407*F407</f>
        <v>0</v>
      </c>
    </row>
    <row r="408" spans="1:7" ht="12.75">
      <c r="A408" s="62" t="s">
        <v>19</v>
      </c>
      <c r="B408" s="102" t="s">
        <v>175</v>
      </c>
      <c r="C408" s="221"/>
      <c r="D408" s="64" t="s">
        <v>18</v>
      </c>
      <c r="E408" s="97">
        <v>4</v>
      </c>
      <c r="G408" s="120">
        <f>E408*F408</f>
        <v>0</v>
      </c>
    </row>
    <row r="409" spans="2:3" ht="12.75">
      <c r="B409" s="102"/>
      <c r="C409" s="221"/>
    </row>
    <row r="410" spans="2:7" ht="12.75">
      <c r="B410" s="102" t="s">
        <v>176</v>
      </c>
      <c r="C410" s="221"/>
      <c r="G410" s="65">
        <f>G408+G407+G400+G399+G396+G393+G392+G391+G390+G387+G386+G385</f>
        <v>0</v>
      </c>
    </row>
    <row r="411" spans="2:3" ht="12.75">
      <c r="B411" s="102"/>
      <c r="C411" s="221"/>
    </row>
    <row r="412" spans="1:3" ht="12.75">
      <c r="A412" s="62" t="s">
        <v>177</v>
      </c>
      <c r="B412" s="63" t="s">
        <v>178</v>
      </c>
      <c r="C412" s="217"/>
    </row>
    <row r="413" ht="12.75">
      <c r="C413" s="217"/>
    </row>
    <row r="414" spans="1:3" ht="156.75">
      <c r="A414" s="62" t="s">
        <v>179</v>
      </c>
      <c r="B414" s="115" t="s">
        <v>932</v>
      </c>
      <c r="C414" s="230"/>
    </row>
    <row r="415" spans="1:7" ht="12.75">
      <c r="A415" s="62" t="s">
        <v>16</v>
      </c>
      <c r="B415" s="63" t="s">
        <v>180</v>
      </c>
      <c r="C415" s="217"/>
      <c r="D415" s="64" t="s">
        <v>29</v>
      </c>
      <c r="E415" s="97">
        <v>35</v>
      </c>
      <c r="G415" s="120">
        <f>E415*F415</f>
        <v>0</v>
      </c>
    </row>
    <row r="416" spans="1:7" ht="14.25">
      <c r="A416" s="62" t="s">
        <v>19</v>
      </c>
      <c r="B416" s="116" t="s">
        <v>181</v>
      </c>
      <c r="C416" s="231"/>
      <c r="D416" s="64" t="s">
        <v>32</v>
      </c>
      <c r="E416" s="97">
        <v>3</v>
      </c>
      <c r="G416" s="120">
        <f>E416*F416</f>
        <v>0</v>
      </c>
    </row>
    <row r="417" spans="1:7" ht="12.75">
      <c r="A417" s="62" t="s">
        <v>21</v>
      </c>
      <c r="B417" s="63" t="s">
        <v>182</v>
      </c>
      <c r="C417" s="217"/>
      <c r="D417" s="64" t="s">
        <v>29</v>
      </c>
      <c r="E417" s="97">
        <v>31</v>
      </c>
      <c r="G417" s="120">
        <f>E417*F417</f>
        <v>0</v>
      </c>
    </row>
    <row r="418" ht="12.75">
      <c r="C418" s="217"/>
    </row>
    <row r="419" spans="1:3" ht="142.5">
      <c r="A419" s="62" t="s">
        <v>183</v>
      </c>
      <c r="B419" s="115" t="s">
        <v>233</v>
      </c>
      <c r="C419" s="230"/>
    </row>
    <row r="420" spans="1:7" ht="12.75">
      <c r="A420" s="62" t="s">
        <v>16</v>
      </c>
      <c r="B420" s="63" t="s">
        <v>180</v>
      </c>
      <c r="C420" s="217"/>
      <c r="D420" s="64" t="s">
        <v>29</v>
      </c>
      <c r="E420" s="97">
        <f>11*2.2*2*1.1</f>
        <v>53.24000000000001</v>
      </c>
      <c r="G420" s="120">
        <f>E420*F420</f>
        <v>0</v>
      </c>
    </row>
    <row r="421" spans="1:7" ht="14.25">
      <c r="A421" s="62" t="s">
        <v>19</v>
      </c>
      <c r="B421" s="116" t="s">
        <v>184</v>
      </c>
      <c r="C421" s="231"/>
      <c r="D421" s="64" t="s">
        <v>32</v>
      </c>
      <c r="E421" s="97">
        <v>4</v>
      </c>
      <c r="G421" s="120">
        <f>E421*F421</f>
        <v>0</v>
      </c>
    </row>
    <row r="422" spans="1:7" ht="12.75">
      <c r="A422" s="62" t="s">
        <v>21</v>
      </c>
      <c r="B422" s="63" t="s">
        <v>182</v>
      </c>
      <c r="C422" s="217"/>
      <c r="D422" s="64" t="s">
        <v>29</v>
      </c>
      <c r="E422" s="97">
        <v>48</v>
      </c>
      <c r="G422" s="120">
        <f>E422*F422</f>
        <v>0</v>
      </c>
    </row>
    <row r="423" ht="12.75">
      <c r="C423" s="217"/>
    </row>
    <row r="424" ht="12.75">
      <c r="C424" s="217"/>
    </row>
    <row r="425" spans="2:7" ht="12.75">
      <c r="B425" s="63" t="s">
        <v>185</v>
      </c>
      <c r="C425" s="217"/>
      <c r="G425" s="65">
        <f>G422+G421+G420+G417+G416+G415</f>
        <v>0</v>
      </c>
    </row>
    <row r="426" ht="12.75">
      <c r="C426" s="217"/>
    </row>
    <row r="427" spans="1:3" ht="12.75">
      <c r="A427" s="62" t="s">
        <v>186</v>
      </c>
      <c r="B427" s="63" t="s">
        <v>187</v>
      </c>
      <c r="C427" s="217"/>
    </row>
    <row r="428" ht="12.75">
      <c r="C428" s="217"/>
    </row>
    <row r="429" spans="1:3" ht="60">
      <c r="A429" s="62" t="s">
        <v>188</v>
      </c>
      <c r="B429" s="117" t="s">
        <v>931</v>
      </c>
      <c r="C429" s="232"/>
    </row>
    <row r="430" spans="1:7" ht="15">
      <c r="A430" s="62" t="s">
        <v>16</v>
      </c>
      <c r="B430" s="117" t="s">
        <v>930</v>
      </c>
      <c r="C430" s="232"/>
      <c r="D430" s="64" t="s">
        <v>29</v>
      </c>
      <c r="E430" s="97">
        <f>12.5+19.3+100+126+11+17+8</f>
        <v>293.8</v>
      </c>
      <c r="G430" s="120">
        <f>E430*F430</f>
        <v>0</v>
      </c>
    </row>
    <row r="431" spans="1:7" ht="15">
      <c r="A431" s="62" t="s">
        <v>19</v>
      </c>
      <c r="B431" s="117" t="s">
        <v>189</v>
      </c>
      <c r="C431" s="232"/>
      <c r="D431" s="64" t="s">
        <v>29</v>
      </c>
      <c r="E431" s="97">
        <f>12.5+19.3+100+126+11+17+8</f>
        <v>293.8</v>
      </c>
      <c r="G431" s="120">
        <f>E431*F431</f>
        <v>0</v>
      </c>
    </row>
    <row r="432" spans="1:7" ht="15">
      <c r="A432" s="196" t="s">
        <v>21</v>
      </c>
      <c r="B432" s="117" t="s">
        <v>190</v>
      </c>
      <c r="C432" s="232"/>
      <c r="D432" s="64" t="s">
        <v>32</v>
      </c>
      <c r="E432" s="97">
        <f>17+18+40+54+19+12</f>
        <v>160</v>
      </c>
      <c r="G432" s="120">
        <f>E432*F432</f>
        <v>0</v>
      </c>
    </row>
    <row r="433" ht="12.75">
      <c r="C433" s="217"/>
    </row>
    <row r="434" spans="1:3" ht="30">
      <c r="A434" s="62" t="s">
        <v>191</v>
      </c>
      <c r="B434" s="117" t="s">
        <v>192</v>
      </c>
      <c r="C434" s="232"/>
    </row>
    <row r="435" spans="1:7" ht="15">
      <c r="A435" s="62" t="s">
        <v>16</v>
      </c>
      <c r="B435" s="117" t="s">
        <v>193</v>
      </c>
      <c r="C435" s="232"/>
      <c r="D435" s="64" t="s">
        <v>18</v>
      </c>
      <c r="E435" s="97">
        <v>11</v>
      </c>
      <c r="G435" s="120">
        <f>E435*F435</f>
        <v>0</v>
      </c>
    </row>
    <row r="436" spans="1:7" ht="15">
      <c r="A436" s="62" t="s">
        <v>19</v>
      </c>
      <c r="B436" s="117" t="s">
        <v>194</v>
      </c>
      <c r="C436" s="232"/>
      <c r="D436" s="64" t="s">
        <v>18</v>
      </c>
      <c r="E436" s="97">
        <v>11</v>
      </c>
      <c r="G436" s="120">
        <f>E436*F436</f>
        <v>0</v>
      </c>
    </row>
    <row r="437" spans="1:7" ht="12.75">
      <c r="A437" s="62" t="s">
        <v>21</v>
      </c>
      <c r="B437" s="63" t="s">
        <v>195</v>
      </c>
      <c r="C437" s="217"/>
      <c r="D437" s="64" t="s">
        <v>29</v>
      </c>
      <c r="E437" s="97">
        <f>1.1*1.1*2</f>
        <v>2.4200000000000004</v>
      </c>
      <c r="G437" s="120">
        <f>E437*F437</f>
        <v>0</v>
      </c>
    </row>
    <row r="438" ht="12.75">
      <c r="C438" s="217"/>
    </row>
    <row r="439" spans="2:7" ht="12.75">
      <c r="B439" s="63" t="s">
        <v>196</v>
      </c>
      <c r="C439" s="217"/>
      <c r="G439" s="65">
        <f>G437+G436+G435+G432+G431</f>
        <v>0</v>
      </c>
    </row>
    <row r="440" ht="12.75">
      <c r="C440" s="217"/>
    </row>
    <row r="441" ht="12.75">
      <c r="C441" s="217"/>
    </row>
    <row r="442" spans="1:3" ht="12.75">
      <c r="A442" s="62" t="s">
        <v>197</v>
      </c>
      <c r="B442" s="63" t="s">
        <v>198</v>
      </c>
      <c r="C442" s="217"/>
    </row>
    <row r="443" ht="12.75">
      <c r="C443" s="217"/>
    </row>
    <row r="444" spans="1:3" ht="25.5">
      <c r="A444" s="62" t="s">
        <v>199</v>
      </c>
      <c r="B444" s="63" t="s">
        <v>200</v>
      </c>
      <c r="C444" s="217"/>
    </row>
    <row r="445" spans="1:7" ht="15">
      <c r="A445" s="62" t="s">
        <v>16</v>
      </c>
      <c r="B445" s="118" t="s">
        <v>201</v>
      </c>
      <c r="C445" s="233"/>
      <c r="D445" s="64" t="s">
        <v>29</v>
      </c>
      <c r="E445" s="97">
        <f>E260</f>
        <v>195.175</v>
      </c>
      <c r="G445" s="120">
        <f>E445*F445</f>
        <v>0</v>
      </c>
    </row>
    <row r="446" spans="1:7" ht="30">
      <c r="A446" s="62" t="s">
        <v>19</v>
      </c>
      <c r="B446" s="118" t="s">
        <v>202</v>
      </c>
      <c r="C446" s="233"/>
      <c r="D446" s="64" t="s">
        <v>29</v>
      </c>
      <c r="E446" s="97">
        <f>E352+E355*2+E356*2+E357*2+E362+E365-E422</f>
        <v>1251.588</v>
      </c>
      <c r="G446" s="120">
        <f>E446*F446</f>
        <v>0</v>
      </c>
    </row>
    <row r="447" spans="1:7" ht="15">
      <c r="A447" s="62" t="s">
        <v>21</v>
      </c>
      <c r="B447" s="118" t="s">
        <v>203</v>
      </c>
      <c r="C447" s="233"/>
      <c r="D447" s="64" t="s">
        <v>29</v>
      </c>
      <c r="E447" s="97">
        <f>E445</f>
        <v>195.175</v>
      </c>
      <c r="G447" s="120">
        <f>E447*F447</f>
        <v>0</v>
      </c>
    </row>
    <row r="448" ht="12.75">
      <c r="C448" s="217"/>
    </row>
    <row r="449" spans="1:3" ht="25.5">
      <c r="A449" s="62" t="s">
        <v>204</v>
      </c>
      <c r="B449" s="63" t="s">
        <v>234</v>
      </c>
      <c r="C449" s="217"/>
    </row>
    <row r="450" spans="3:7" ht="12.75">
      <c r="C450" s="217"/>
      <c r="D450" s="64" t="s">
        <v>29</v>
      </c>
      <c r="E450" s="97">
        <f>E271</f>
        <v>32.400000000000006</v>
      </c>
      <c r="G450" s="120">
        <f>E450*F450</f>
        <v>0</v>
      </c>
    </row>
    <row r="451" ht="12.75">
      <c r="C451" s="217"/>
    </row>
    <row r="452" spans="1:3" ht="25.5">
      <c r="A452" s="62" t="s">
        <v>205</v>
      </c>
      <c r="B452" s="63" t="s">
        <v>235</v>
      </c>
      <c r="C452" s="217"/>
    </row>
    <row r="453" spans="3:7" ht="12.75">
      <c r="C453" s="217"/>
      <c r="D453" s="64" t="s">
        <v>29</v>
      </c>
      <c r="E453" s="97">
        <f>(5*2*0.8+6*0.8+0.8*5)*13.5*1.1</f>
        <v>249.48000000000005</v>
      </c>
      <c r="G453" s="120">
        <f>E453*F453</f>
        <v>0</v>
      </c>
    </row>
    <row r="454" ht="12.75">
      <c r="C454" s="217"/>
    </row>
    <row r="455" spans="2:7" ht="12.75">
      <c r="B455" s="63" t="s">
        <v>206</v>
      </c>
      <c r="C455" s="217"/>
      <c r="G455" s="65">
        <f>G453+G450+G447+G446+G445</f>
        <v>0</v>
      </c>
    </row>
    <row r="461" spans="2:7" ht="12.75">
      <c r="B461" s="106" t="s">
        <v>46</v>
      </c>
      <c r="C461" s="106"/>
      <c r="G461" s="65">
        <f>G232</f>
        <v>0</v>
      </c>
    </row>
    <row r="463" spans="2:7" ht="12.75">
      <c r="B463" s="63" t="s">
        <v>78</v>
      </c>
      <c r="G463" s="65">
        <f>G277</f>
        <v>0</v>
      </c>
    </row>
    <row r="465" spans="2:7" ht="12.75">
      <c r="B465" s="63" t="s">
        <v>207</v>
      </c>
      <c r="G465" s="65">
        <f>G294</f>
        <v>0</v>
      </c>
    </row>
    <row r="467" spans="2:7" ht="12.75">
      <c r="B467" s="63" t="s">
        <v>106</v>
      </c>
      <c r="G467" s="65">
        <f>G315</f>
        <v>0</v>
      </c>
    </row>
    <row r="469" spans="2:7" ht="12.75">
      <c r="B469" s="63" t="s">
        <v>130</v>
      </c>
      <c r="G469" s="65">
        <f>G344</f>
        <v>0</v>
      </c>
    </row>
    <row r="471" spans="2:7" ht="12.75">
      <c r="B471" s="104" t="s">
        <v>150</v>
      </c>
      <c r="C471" s="104"/>
      <c r="G471" s="65">
        <f>G380</f>
        <v>0</v>
      </c>
    </row>
    <row r="473" spans="2:7" ht="12.75">
      <c r="B473" s="102" t="s">
        <v>176</v>
      </c>
      <c r="C473" s="102"/>
      <c r="G473" s="65">
        <f>G410</f>
        <v>0</v>
      </c>
    </row>
    <row r="475" spans="2:7" ht="12.75">
      <c r="B475" s="63" t="s">
        <v>185</v>
      </c>
      <c r="G475" s="65">
        <f>G425</f>
        <v>0</v>
      </c>
    </row>
    <row r="477" spans="2:7" ht="12.75">
      <c r="B477" s="63" t="s">
        <v>196</v>
      </c>
      <c r="G477" s="65">
        <f>G439</f>
        <v>0</v>
      </c>
    </row>
    <row r="479" spans="2:7" ht="12.75">
      <c r="B479" s="63" t="s">
        <v>206</v>
      </c>
      <c r="G479" s="65">
        <f>G455</f>
        <v>0</v>
      </c>
    </row>
    <row r="482" spans="2:7" ht="12.75">
      <c r="B482" s="63" t="s">
        <v>380</v>
      </c>
      <c r="G482" s="65">
        <f>G479+G477+G475+G469+G467+G465+G463+G461+G473+G471</f>
        <v>0</v>
      </c>
    </row>
    <row r="497" spans="1:4" ht="12.75">
      <c r="A497" s="199"/>
      <c r="B497" s="199"/>
      <c r="C497" s="199"/>
      <c r="D497" s="199"/>
    </row>
    <row r="498" spans="1:4" ht="12.75">
      <c r="A498" s="199"/>
      <c r="B498" s="199"/>
      <c r="C498" s="199"/>
      <c r="D498" s="199"/>
    </row>
    <row r="499" spans="1:4" ht="12.75">
      <c r="A499" s="199"/>
      <c r="B499" s="199"/>
      <c r="C499" s="199"/>
      <c r="D499" s="199"/>
    </row>
    <row r="500" spans="1:4" ht="12.75">
      <c r="A500" s="199"/>
      <c r="B500" s="199"/>
      <c r="C500" s="199"/>
      <c r="D500" s="199"/>
    </row>
    <row r="501" spans="1:4" ht="12.75">
      <c r="A501" s="199"/>
      <c r="B501" s="199"/>
      <c r="C501" s="199"/>
      <c r="D501" s="199"/>
    </row>
    <row r="502" spans="1:4" ht="12.75">
      <c r="A502" s="199"/>
      <c r="B502" s="199"/>
      <c r="C502" s="199"/>
      <c r="D502" s="199"/>
    </row>
    <row r="503" spans="1:4" ht="12.75">
      <c r="A503" s="199"/>
      <c r="B503" s="199"/>
      <c r="C503" s="199"/>
      <c r="D503" s="199"/>
    </row>
    <row r="504" spans="1:4" ht="12.75">
      <c r="A504" s="199"/>
      <c r="B504" s="199"/>
      <c r="C504" s="199"/>
      <c r="D504" s="199"/>
    </row>
    <row r="505" spans="1:4" ht="12.75">
      <c r="A505" s="199"/>
      <c r="B505" s="199"/>
      <c r="C505" s="199"/>
      <c r="D505" s="199"/>
    </row>
    <row r="506" spans="1:4" ht="12.75">
      <c r="A506" s="199"/>
      <c r="B506" s="199"/>
      <c r="C506" s="199"/>
      <c r="D506" s="199"/>
    </row>
    <row r="507" spans="1:4" ht="12.75">
      <c r="A507" s="199"/>
      <c r="B507" s="199"/>
      <c r="C507" s="199"/>
      <c r="D507" s="199"/>
    </row>
    <row r="508" spans="1:4" ht="12.75">
      <c r="A508" s="199"/>
      <c r="B508" s="199"/>
      <c r="C508" s="199"/>
      <c r="D508" s="199"/>
    </row>
    <row r="509" spans="1:4" ht="12.75">
      <c r="A509" s="199"/>
      <c r="B509" s="199"/>
      <c r="C509" s="199"/>
      <c r="D509" s="199"/>
    </row>
    <row r="510" spans="1:4" ht="12.75">
      <c r="A510" s="199"/>
      <c r="B510" s="199"/>
      <c r="C510" s="199"/>
      <c r="D510" s="199"/>
    </row>
    <row r="511" spans="1:4" ht="12.75">
      <c r="A511" s="199"/>
      <c r="B511" s="199"/>
      <c r="C511" s="199"/>
      <c r="D511" s="199"/>
    </row>
    <row r="512" spans="1:4" ht="12.75">
      <c r="A512" s="199"/>
      <c r="B512" s="199"/>
      <c r="C512" s="199"/>
      <c r="D512" s="199"/>
    </row>
    <row r="513" spans="1:4" ht="12.75">
      <c r="A513" s="199"/>
      <c r="B513" s="199"/>
      <c r="C513" s="199"/>
      <c r="D513" s="199"/>
    </row>
    <row r="514" spans="1:4" ht="12.75">
      <c r="A514" s="199"/>
      <c r="B514" s="199"/>
      <c r="C514" s="199"/>
      <c r="D514" s="199"/>
    </row>
    <row r="515" spans="1:4" ht="12.75">
      <c r="A515" s="199"/>
      <c r="B515" s="199"/>
      <c r="C515" s="199"/>
      <c r="D515" s="199"/>
    </row>
    <row r="516" spans="1:4" ht="12.75">
      <c r="A516" s="199"/>
      <c r="B516" s="199"/>
      <c r="C516" s="199"/>
      <c r="D516" s="199"/>
    </row>
    <row r="517" spans="1:4" ht="12.75">
      <c r="A517" s="199"/>
      <c r="B517" s="199"/>
      <c r="C517" s="199"/>
      <c r="D517" s="199"/>
    </row>
    <row r="518" spans="1:4" ht="12.75">
      <c r="A518" s="199"/>
      <c r="B518" s="199"/>
      <c r="C518" s="199"/>
      <c r="D518" s="199"/>
    </row>
    <row r="519" spans="1:4" ht="12.75">
      <c r="A519" s="199"/>
      <c r="B519" s="199"/>
      <c r="C519" s="199"/>
      <c r="D519" s="199"/>
    </row>
    <row r="520" spans="1:4" ht="12.75">
      <c r="A520" s="199"/>
      <c r="B520" s="199"/>
      <c r="C520" s="199"/>
      <c r="D520" s="199"/>
    </row>
    <row r="521" spans="1:4" ht="12.75">
      <c r="A521" s="199"/>
      <c r="B521" s="199"/>
      <c r="C521" s="199"/>
      <c r="D521" s="199"/>
    </row>
    <row r="522" spans="1:4" ht="12.75">
      <c r="A522" s="199"/>
      <c r="B522" s="199"/>
      <c r="C522" s="199"/>
      <c r="D522" s="199"/>
    </row>
    <row r="523" spans="1:4" ht="12.75">
      <c r="A523" s="199"/>
      <c r="B523" s="199"/>
      <c r="C523" s="199"/>
      <c r="D523" s="199"/>
    </row>
    <row r="524" spans="1:4" ht="12.75">
      <c r="A524" s="199"/>
      <c r="B524" s="199"/>
      <c r="C524" s="199"/>
      <c r="D524" s="199"/>
    </row>
    <row r="525" spans="1:4" ht="12.75">
      <c r="A525" s="199"/>
      <c r="B525" s="199"/>
      <c r="C525" s="199"/>
      <c r="D525" s="199"/>
    </row>
    <row r="526" spans="1:4" ht="12.75">
      <c r="A526" s="199"/>
      <c r="B526" s="199"/>
      <c r="C526" s="199"/>
      <c r="D526" s="199"/>
    </row>
    <row r="527" spans="1:4" ht="12.75">
      <c r="A527" s="199"/>
      <c r="B527" s="199"/>
      <c r="C527" s="199"/>
      <c r="D527" s="199"/>
    </row>
    <row r="528" spans="1:4" ht="12.75">
      <c r="A528" s="199"/>
      <c r="B528" s="199"/>
      <c r="C528" s="199"/>
      <c r="D528" s="199"/>
    </row>
    <row r="529" spans="1:4" ht="12.75">
      <c r="A529" s="199"/>
      <c r="B529" s="199"/>
      <c r="C529" s="199"/>
      <c r="D529" s="199"/>
    </row>
    <row r="530" spans="1:4" ht="12.75">
      <c r="A530" s="199"/>
      <c r="B530" s="199"/>
      <c r="C530" s="199"/>
      <c r="D530" s="199"/>
    </row>
    <row r="531" spans="1:4" ht="12.75">
      <c r="A531" s="199"/>
      <c r="B531" s="199"/>
      <c r="C531" s="199"/>
      <c r="D531" s="199"/>
    </row>
    <row r="532" spans="1:4" ht="12.75">
      <c r="A532" s="199"/>
      <c r="B532" s="199"/>
      <c r="C532" s="199"/>
      <c r="D532" s="199"/>
    </row>
    <row r="533" spans="1:4" ht="12.75">
      <c r="A533" s="199"/>
      <c r="B533" s="199"/>
      <c r="C533" s="199"/>
      <c r="D533" s="199"/>
    </row>
    <row r="534" spans="1:4" ht="12.75">
      <c r="A534" s="199"/>
      <c r="B534" s="199"/>
      <c r="C534" s="199"/>
      <c r="D534" s="199"/>
    </row>
    <row r="535" spans="1:4" ht="12.75">
      <c r="A535" s="199"/>
      <c r="B535" s="199"/>
      <c r="C535" s="199"/>
      <c r="D535" s="199"/>
    </row>
    <row r="536" spans="1:4" ht="12.75">
      <c r="A536" s="199"/>
      <c r="B536" s="199"/>
      <c r="C536" s="199"/>
      <c r="D536" s="199"/>
    </row>
    <row r="537" spans="1:4" ht="12.75">
      <c r="A537" s="199"/>
      <c r="B537" s="199"/>
      <c r="C537" s="199"/>
      <c r="D537" s="199"/>
    </row>
    <row r="538" spans="1:4" ht="12.75">
      <c r="A538" s="199"/>
      <c r="B538" s="199"/>
      <c r="C538" s="199"/>
      <c r="D538" s="199"/>
    </row>
    <row r="539" spans="1:4" ht="12.75">
      <c r="A539" s="199"/>
      <c r="B539" s="199"/>
      <c r="C539" s="199"/>
      <c r="D539" s="199"/>
    </row>
    <row r="540" spans="1:4" ht="12.75">
      <c r="A540" s="199"/>
      <c r="B540" s="199"/>
      <c r="C540" s="199"/>
      <c r="D540" s="199"/>
    </row>
    <row r="541" spans="1:4" ht="12.75">
      <c r="A541" s="199"/>
      <c r="B541" s="199"/>
      <c r="C541" s="199"/>
      <c r="D541" s="199"/>
    </row>
    <row r="542" spans="1:4" ht="12.75">
      <c r="A542" s="199"/>
      <c r="B542" s="199"/>
      <c r="C542" s="199"/>
      <c r="D542" s="199"/>
    </row>
    <row r="543" spans="1:4" ht="12.75">
      <c r="A543" s="199"/>
      <c r="B543" s="199"/>
      <c r="C543" s="199"/>
      <c r="D543" s="199"/>
    </row>
    <row r="544" spans="1:4" ht="12.75">
      <c r="A544" s="199"/>
      <c r="B544" s="199"/>
      <c r="C544" s="199"/>
      <c r="D544" s="199"/>
    </row>
    <row r="545" spans="1:4" ht="12.75">
      <c r="A545" s="199"/>
      <c r="B545" s="199"/>
      <c r="C545" s="199"/>
      <c r="D545" s="199"/>
    </row>
    <row r="546" spans="1:4" ht="12.75">
      <c r="A546" s="199"/>
      <c r="B546" s="199"/>
      <c r="C546" s="199"/>
      <c r="D546" s="199"/>
    </row>
    <row r="547" spans="1:4" ht="12.75">
      <c r="A547" s="199"/>
      <c r="B547" s="199"/>
      <c r="C547" s="199"/>
      <c r="D547" s="199"/>
    </row>
    <row r="548" spans="1:4" ht="12.75">
      <c r="A548" s="199"/>
      <c r="B548" s="199"/>
      <c r="C548" s="199"/>
      <c r="D548" s="199"/>
    </row>
    <row r="549" spans="1:4" ht="12.75">
      <c r="A549" s="199"/>
      <c r="B549" s="199"/>
      <c r="C549" s="199"/>
      <c r="D549" s="199"/>
    </row>
    <row r="550" spans="1:4" ht="12.75">
      <c r="A550" s="199"/>
      <c r="B550" s="199"/>
      <c r="C550" s="199"/>
      <c r="D550" s="199"/>
    </row>
    <row r="551" spans="1:4" ht="12.75">
      <c r="A551" s="199"/>
      <c r="B551" s="199"/>
      <c r="C551" s="199"/>
      <c r="D551" s="199"/>
    </row>
    <row r="552" spans="1:4" ht="12.75">
      <c r="A552" s="199"/>
      <c r="B552" s="199"/>
      <c r="C552" s="199"/>
      <c r="D552" s="199"/>
    </row>
    <row r="553" spans="1:4" ht="12.75">
      <c r="A553" s="199"/>
      <c r="B553" s="199"/>
      <c r="C553" s="199"/>
      <c r="D553" s="199"/>
    </row>
    <row r="554" spans="1:4" ht="12.75">
      <c r="A554" s="199"/>
      <c r="B554" s="199"/>
      <c r="C554" s="199"/>
      <c r="D554" s="199"/>
    </row>
    <row r="555" spans="1:4" ht="12.75">
      <c r="A555" s="199"/>
      <c r="B555" s="199"/>
      <c r="C555" s="199"/>
      <c r="D555" s="199"/>
    </row>
    <row r="556" spans="1:4" ht="12.75">
      <c r="A556" s="199"/>
      <c r="B556" s="199"/>
      <c r="C556" s="199"/>
      <c r="D556" s="199"/>
    </row>
    <row r="557" spans="1:4" ht="12.75">
      <c r="A557" s="199"/>
      <c r="B557" s="199"/>
      <c r="C557" s="199"/>
      <c r="D557" s="199"/>
    </row>
    <row r="558" spans="1:4" ht="12.75">
      <c r="A558" s="199"/>
      <c r="B558" s="199"/>
      <c r="C558" s="199"/>
      <c r="D558" s="199"/>
    </row>
    <row r="559" spans="1:4" ht="12.75">
      <c r="A559" s="199"/>
      <c r="B559" s="199"/>
      <c r="C559" s="199"/>
      <c r="D559" s="199"/>
    </row>
    <row r="560" spans="1:4" ht="12.75">
      <c r="A560" s="199"/>
      <c r="B560" s="199"/>
      <c r="C560" s="199"/>
      <c r="D560" s="199"/>
    </row>
    <row r="561" spans="1:4" ht="12.75">
      <c r="A561" s="199"/>
      <c r="B561" s="199"/>
      <c r="C561" s="199"/>
      <c r="D561" s="199"/>
    </row>
    <row r="562" spans="1:4" ht="12.75">
      <c r="A562" s="199"/>
      <c r="B562" s="199"/>
      <c r="C562" s="199"/>
      <c r="D562" s="199"/>
    </row>
    <row r="563" spans="1:4" ht="12.75">
      <c r="A563" s="199"/>
      <c r="B563" s="199"/>
      <c r="C563" s="199"/>
      <c r="D563" s="199"/>
    </row>
    <row r="564" spans="1:4" ht="12.75">
      <c r="A564" s="199"/>
      <c r="B564" s="199"/>
      <c r="C564" s="199"/>
      <c r="D564" s="199"/>
    </row>
    <row r="565" spans="1:4" ht="12.75">
      <c r="A565" s="199"/>
      <c r="B565" s="199"/>
      <c r="C565" s="199"/>
      <c r="D565" s="199"/>
    </row>
    <row r="566" spans="1:4" ht="12.75">
      <c r="A566" s="199"/>
      <c r="B566" s="199"/>
      <c r="C566" s="199"/>
      <c r="D566" s="199"/>
    </row>
    <row r="567" spans="1:4" ht="12.75">
      <c r="A567" s="199"/>
      <c r="B567" s="199"/>
      <c r="C567" s="199"/>
      <c r="D567" s="199"/>
    </row>
    <row r="568" spans="1:4" ht="12.75">
      <c r="A568" s="199"/>
      <c r="B568" s="199"/>
      <c r="C568" s="199"/>
      <c r="D568" s="199"/>
    </row>
    <row r="569" spans="1:4" ht="12.75">
      <c r="A569" s="199"/>
      <c r="B569" s="199"/>
      <c r="C569" s="199"/>
      <c r="D569" s="199"/>
    </row>
    <row r="570" spans="1:4" ht="12.75">
      <c r="A570" s="199"/>
      <c r="B570" s="199"/>
      <c r="C570" s="199"/>
      <c r="D570" s="199"/>
    </row>
    <row r="571" spans="1:4" ht="12.75">
      <c r="A571" s="199"/>
      <c r="B571" s="199"/>
      <c r="C571" s="199"/>
      <c r="D571" s="199"/>
    </row>
    <row r="572" spans="1:4" ht="12.75">
      <c r="A572" s="199"/>
      <c r="B572" s="199"/>
      <c r="C572" s="199"/>
      <c r="D572" s="199"/>
    </row>
    <row r="573" spans="1:4" ht="12.75">
      <c r="A573" s="199"/>
      <c r="B573" s="199"/>
      <c r="C573" s="199"/>
      <c r="D573" s="199"/>
    </row>
    <row r="574" spans="1:4" ht="12.75">
      <c r="A574" s="199"/>
      <c r="B574" s="199"/>
      <c r="C574" s="199"/>
      <c r="D574" s="199"/>
    </row>
    <row r="575" spans="1:4" ht="12.75">
      <c r="A575" s="199"/>
      <c r="B575" s="199"/>
      <c r="C575" s="199"/>
      <c r="D575" s="199"/>
    </row>
    <row r="576" spans="1:4" ht="12.75">
      <c r="A576" s="199"/>
      <c r="B576" s="199"/>
      <c r="C576" s="199"/>
      <c r="D576" s="199"/>
    </row>
    <row r="577" spans="1:4" ht="12.75">
      <c r="A577" s="199"/>
      <c r="B577" s="199"/>
      <c r="C577" s="199"/>
      <c r="D577" s="199"/>
    </row>
    <row r="578" spans="1:4" ht="12.75">
      <c r="A578" s="199"/>
      <c r="B578" s="199"/>
      <c r="C578" s="199"/>
      <c r="D578" s="199"/>
    </row>
    <row r="579" spans="1:4" ht="12.75">
      <c r="A579" s="199"/>
      <c r="B579" s="199"/>
      <c r="C579" s="199"/>
      <c r="D579" s="199"/>
    </row>
  </sheetData>
  <sheetProtection password="DE43" sheet="1" formatCells="0" selectLockedCells="1"/>
  <mergeCells count="259">
    <mergeCell ref="A180:E180"/>
    <mergeCell ref="A181:E181"/>
    <mergeCell ref="A182:E182"/>
    <mergeCell ref="A174:E174"/>
    <mergeCell ref="A175:E175"/>
    <mergeCell ref="A176:E176"/>
    <mergeCell ref="A177:E177"/>
    <mergeCell ref="A178:E178"/>
    <mergeCell ref="A179:E179"/>
    <mergeCell ref="A168:E168"/>
    <mergeCell ref="A169:E169"/>
    <mergeCell ref="A170:E170"/>
    <mergeCell ref="A171:E171"/>
    <mergeCell ref="A172:E172"/>
    <mergeCell ref="A173:E173"/>
    <mergeCell ref="A162:E162"/>
    <mergeCell ref="A163:E163"/>
    <mergeCell ref="A164:E164"/>
    <mergeCell ref="A165:E165"/>
    <mergeCell ref="A166:E166"/>
    <mergeCell ref="A167:E167"/>
    <mergeCell ref="A156:E156"/>
    <mergeCell ref="A157:E157"/>
    <mergeCell ref="A158:E158"/>
    <mergeCell ref="A159:E159"/>
    <mergeCell ref="A160:E160"/>
    <mergeCell ref="A161:E161"/>
    <mergeCell ref="A150:E150"/>
    <mergeCell ref="A151:E151"/>
    <mergeCell ref="A152:E152"/>
    <mergeCell ref="A153:E153"/>
    <mergeCell ref="A154:E154"/>
    <mergeCell ref="A155:E155"/>
    <mergeCell ref="A144:E144"/>
    <mergeCell ref="A145:E145"/>
    <mergeCell ref="A146:E146"/>
    <mergeCell ref="A147:E147"/>
    <mergeCell ref="A148:E148"/>
    <mergeCell ref="A149:E149"/>
    <mergeCell ref="A138:E138"/>
    <mergeCell ref="A139:E139"/>
    <mergeCell ref="A140:E140"/>
    <mergeCell ref="A141:E141"/>
    <mergeCell ref="A142:E142"/>
    <mergeCell ref="A143:E143"/>
    <mergeCell ref="A132:E132"/>
    <mergeCell ref="A133:E133"/>
    <mergeCell ref="A134:E134"/>
    <mergeCell ref="A135:E135"/>
    <mergeCell ref="A136:E136"/>
    <mergeCell ref="A137:E137"/>
    <mergeCell ref="A126:E126"/>
    <mergeCell ref="A127:E127"/>
    <mergeCell ref="A128:E128"/>
    <mergeCell ref="A129:E129"/>
    <mergeCell ref="A130:E130"/>
    <mergeCell ref="A131:E131"/>
    <mergeCell ref="A120:E120"/>
    <mergeCell ref="A121:E121"/>
    <mergeCell ref="A122:E122"/>
    <mergeCell ref="A123:E123"/>
    <mergeCell ref="A124:E124"/>
    <mergeCell ref="A125:E125"/>
    <mergeCell ref="A114:E114"/>
    <mergeCell ref="A115:E115"/>
    <mergeCell ref="A116:E116"/>
    <mergeCell ref="A117:E117"/>
    <mergeCell ref="A118:E118"/>
    <mergeCell ref="A119:E119"/>
    <mergeCell ref="A108:E108"/>
    <mergeCell ref="A109:E109"/>
    <mergeCell ref="A110:E110"/>
    <mergeCell ref="A111:E111"/>
    <mergeCell ref="A112:E112"/>
    <mergeCell ref="A113:E113"/>
    <mergeCell ref="A102:E102"/>
    <mergeCell ref="A103:E103"/>
    <mergeCell ref="A104:E104"/>
    <mergeCell ref="A105:E105"/>
    <mergeCell ref="A106:E106"/>
    <mergeCell ref="A107:E107"/>
    <mergeCell ref="A7:E7"/>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 ref="A22:E22"/>
    <mergeCell ref="A23:E23"/>
    <mergeCell ref="A24:E24"/>
    <mergeCell ref="A25:E25"/>
    <mergeCell ref="A26:E26"/>
    <mergeCell ref="A27:E27"/>
    <mergeCell ref="A28:E28"/>
    <mergeCell ref="A29:E29"/>
    <mergeCell ref="A30:E30"/>
    <mergeCell ref="A31:E31"/>
    <mergeCell ref="A32:E32"/>
    <mergeCell ref="A33:E33"/>
    <mergeCell ref="A34:E34"/>
    <mergeCell ref="A35:E35"/>
    <mergeCell ref="A36:E36"/>
    <mergeCell ref="A37:E37"/>
    <mergeCell ref="A38:E38"/>
    <mergeCell ref="A39:E39"/>
    <mergeCell ref="A40:E40"/>
    <mergeCell ref="A41:E41"/>
    <mergeCell ref="A42:E42"/>
    <mergeCell ref="A43:E43"/>
    <mergeCell ref="A44:E44"/>
    <mergeCell ref="A45:E45"/>
    <mergeCell ref="A46:E46"/>
    <mergeCell ref="A47:E47"/>
    <mergeCell ref="A48:E48"/>
    <mergeCell ref="A49:E49"/>
    <mergeCell ref="A50:E50"/>
    <mergeCell ref="A51:E51"/>
    <mergeCell ref="A52:E52"/>
    <mergeCell ref="A53:E53"/>
    <mergeCell ref="A54:E54"/>
    <mergeCell ref="A55:E55"/>
    <mergeCell ref="A56:E56"/>
    <mergeCell ref="A57:E57"/>
    <mergeCell ref="A58:E58"/>
    <mergeCell ref="A59:E59"/>
    <mergeCell ref="A60:E60"/>
    <mergeCell ref="A61:E61"/>
    <mergeCell ref="A62:E62"/>
    <mergeCell ref="A63:E63"/>
    <mergeCell ref="A64:E64"/>
    <mergeCell ref="A65:E65"/>
    <mergeCell ref="A66:E66"/>
    <mergeCell ref="A67:E67"/>
    <mergeCell ref="A68:E68"/>
    <mergeCell ref="A69:E69"/>
    <mergeCell ref="A70:E70"/>
    <mergeCell ref="A71:E71"/>
    <mergeCell ref="A72:E72"/>
    <mergeCell ref="A73:E73"/>
    <mergeCell ref="A74:E74"/>
    <mergeCell ref="A75:E75"/>
    <mergeCell ref="A76:E76"/>
    <mergeCell ref="A77:E77"/>
    <mergeCell ref="A78:E78"/>
    <mergeCell ref="A79:E79"/>
    <mergeCell ref="A80:E80"/>
    <mergeCell ref="A81:E81"/>
    <mergeCell ref="A82:E82"/>
    <mergeCell ref="A83:E83"/>
    <mergeCell ref="A84:E84"/>
    <mergeCell ref="A500:D500"/>
    <mergeCell ref="A499:D499"/>
    <mergeCell ref="A498:D498"/>
    <mergeCell ref="A497:D497"/>
    <mergeCell ref="A506:D506"/>
    <mergeCell ref="A505:D505"/>
    <mergeCell ref="A504:D504"/>
    <mergeCell ref="A503:D503"/>
    <mergeCell ref="A502:D502"/>
    <mergeCell ref="A501:D501"/>
    <mergeCell ref="A512:D512"/>
    <mergeCell ref="A511:D511"/>
    <mergeCell ref="A510:D510"/>
    <mergeCell ref="A509:D509"/>
    <mergeCell ref="A508:D508"/>
    <mergeCell ref="A507:D507"/>
    <mergeCell ref="A518:D518"/>
    <mergeCell ref="A517:D517"/>
    <mergeCell ref="A516:D516"/>
    <mergeCell ref="A515:D515"/>
    <mergeCell ref="A514:D514"/>
    <mergeCell ref="A513:D513"/>
    <mergeCell ref="A524:D524"/>
    <mergeCell ref="A523:D523"/>
    <mergeCell ref="A522:D522"/>
    <mergeCell ref="A521:D521"/>
    <mergeCell ref="A520:D520"/>
    <mergeCell ref="A519:D519"/>
    <mergeCell ref="A530:D530"/>
    <mergeCell ref="A529:D529"/>
    <mergeCell ref="A528:D528"/>
    <mergeCell ref="A527:D527"/>
    <mergeCell ref="A526:D526"/>
    <mergeCell ref="A525:D525"/>
    <mergeCell ref="A536:D536"/>
    <mergeCell ref="A535:D535"/>
    <mergeCell ref="A534:D534"/>
    <mergeCell ref="A533:D533"/>
    <mergeCell ref="A532:D532"/>
    <mergeCell ref="A531:D531"/>
    <mergeCell ref="A542:D542"/>
    <mergeCell ref="A541:D541"/>
    <mergeCell ref="A540:D540"/>
    <mergeCell ref="A539:D539"/>
    <mergeCell ref="A538:D538"/>
    <mergeCell ref="A537:D537"/>
    <mergeCell ref="A548:D548"/>
    <mergeCell ref="A547:D547"/>
    <mergeCell ref="A546:D546"/>
    <mergeCell ref="A545:D545"/>
    <mergeCell ref="A544:D544"/>
    <mergeCell ref="A543:D543"/>
    <mergeCell ref="A554:D554"/>
    <mergeCell ref="A553:D553"/>
    <mergeCell ref="A552:D552"/>
    <mergeCell ref="A551:D551"/>
    <mergeCell ref="A550:D550"/>
    <mergeCell ref="A549:D549"/>
    <mergeCell ref="A560:D560"/>
    <mergeCell ref="A559:D559"/>
    <mergeCell ref="A558:D558"/>
    <mergeCell ref="A557:D557"/>
    <mergeCell ref="A556:D556"/>
    <mergeCell ref="A555:D555"/>
    <mergeCell ref="A566:D566"/>
    <mergeCell ref="A565:D565"/>
    <mergeCell ref="A564:D564"/>
    <mergeCell ref="A563:D563"/>
    <mergeCell ref="A562:D562"/>
    <mergeCell ref="A561:D561"/>
    <mergeCell ref="A572:D572"/>
    <mergeCell ref="A571:D571"/>
    <mergeCell ref="A570:D570"/>
    <mergeCell ref="A569:D569"/>
    <mergeCell ref="A568:D568"/>
    <mergeCell ref="A567:D567"/>
    <mergeCell ref="A578:D578"/>
    <mergeCell ref="A577:D577"/>
    <mergeCell ref="A576:D576"/>
    <mergeCell ref="A575:D575"/>
    <mergeCell ref="A574:D574"/>
    <mergeCell ref="A573:D573"/>
    <mergeCell ref="A579:D579"/>
    <mergeCell ref="A85:E85"/>
    <mergeCell ref="A86:E86"/>
    <mergeCell ref="A87:E87"/>
    <mergeCell ref="A88:E88"/>
    <mergeCell ref="A89:E89"/>
    <mergeCell ref="A90:E90"/>
    <mergeCell ref="A91:E91"/>
    <mergeCell ref="A92:E92"/>
    <mergeCell ref="A93:E93"/>
    <mergeCell ref="A100:E100"/>
    <mergeCell ref="A101:E101"/>
    <mergeCell ref="A94:E94"/>
    <mergeCell ref="A95:E95"/>
    <mergeCell ref="A96:E96"/>
    <mergeCell ref="A97:E97"/>
    <mergeCell ref="A98:E98"/>
    <mergeCell ref="A99:E99"/>
  </mergeCells>
  <printOptions/>
  <pageMargins left="0.7875" right="0.7875" top="1.0527777777777778" bottom="1.0527777777777778" header="0.7875" footer="0.7875"/>
  <pageSetup firstPageNumber="1" useFirstPageNumber="1" horizontalDpi="300" verticalDpi="300" orientation="portrait" paperSize="9" scale="38"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B42"/>
  <sheetViews>
    <sheetView view="pageBreakPreview" zoomScale="60" workbookViewId="0" topLeftCell="A1">
      <selection activeCell="B35" sqref="B35"/>
    </sheetView>
  </sheetViews>
  <sheetFormatPr defaultColWidth="8.8515625" defaultRowHeight="12.75"/>
  <cols>
    <col min="1" max="1" width="4.8515625" style="13" customWidth="1"/>
    <col min="2" max="2" width="84.421875" style="13" customWidth="1"/>
    <col min="3" max="16384" width="8.8515625" style="13" customWidth="1"/>
  </cols>
  <sheetData>
    <row r="1" spans="1:2" ht="12.75">
      <c r="A1" s="14"/>
      <c r="B1" s="15"/>
    </row>
    <row r="2" spans="1:2" ht="18">
      <c r="A2" s="12"/>
      <c r="B2" s="16" t="s">
        <v>619</v>
      </c>
    </row>
    <row r="3" spans="1:2" ht="15">
      <c r="A3" s="17"/>
      <c r="B3" s="18"/>
    </row>
    <row r="4" spans="1:2" ht="60">
      <c r="A4" s="19" t="s">
        <v>12</v>
      </c>
      <c r="B4" s="20" t="s">
        <v>620</v>
      </c>
    </row>
    <row r="5" spans="1:2" ht="75">
      <c r="A5" s="19" t="s">
        <v>396</v>
      </c>
      <c r="B5" s="21" t="s">
        <v>621</v>
      </c>
    </row>
    <row r="6" spans="1:2" ht="45">
      <c r="A6" s="19" t="s">
        <v>79</v>
      </c>
      <c r="B6" s="18" t="s">
        <v>622</v>
      </c>
    </row>
    <row r="7" spans="1:2" ht="45">
      <c r="A7" s="19" t="s">
        <v>93</v>
      </c>
      <c r="B7" s="18" t="s">
        <v>623</v>
      </c>
    </row>
    <row r="8" spans="1:2" ht="45">
      <c r="A8" s="19" t="s">
        <v>403</v>
      </c>
      <c r="B8" s="18" t="s">
        <v>624</v>
      </c>
    </row>
    <row r="9" spans="1:2" ht="30">
      <c r="A9" s="19" t="s">
        <v>406</v>
      </c>
      <c r="B9" s="18" t="s">
        <v>625</v>
      </c>
    </row>
    <row r="10" spans="1:2" ht="75">
      <c r="A10" s="19" t="s">
        <v>439</v>
      </c>
      <c r="B10" s="22" t="s">
        <v>626</v>
      </c>
    </row>
    <row r="11" spans="1:2" ht="30">
      <c r="A11" s="19" t="s">
        <v>441</v>
      </c>
      <c r="B11" s="18" t="s">
        <v>627</v>
      </c>
    </row>
    <row r="12" spans="1:2" ht="75">
      <c r="A12" s="19" t="s">
        <v>443</v>
      </c>
      <c r="B12" s="204" t="s">
        <v>933</v>
      </c>
    </row>
    <row r="13" spans="1:2" ht="75">
      <c r="A13" s="19" t="s">
        <v>197</v>
      </c>
      <c r="B13" s="22" t="s">
        <v>628</v>
      </c>
    </row>
    <row r="14" spans="1:2" ht="45.75" customHeight="1">
      <c r="A14" s="19" t="s">
        <v>446</v>
      </c>
      <c r="B14" s="18" t="s">
        <v>629</v>
      </c>
    </row>
    <row r="15" spans="1:2" ht="30">
      <c r="A15" s="19" t="s">
        <v>448</v>
      </c>
      <c r="B15" s="18" t="s">
        <v>630</v>
      </c>
    </row>
    <row r="16" spans="1:2" ht="45">
      <c r="A16" s="19" t="s">
        <v>631</v>
      </c>
      <c r="B16" s="18" t="s">
        <v>632</v>
      </c>
    </row>
    <row r="17" spans="1:2" ht="85.5" customHeight="1">
      <c r="A17" s="19" t="s">
        <v>633</v>
      </c>
      <c r="B17" s="204" t="s">
        <v>634</v>
      </c>
    </row>
    <row r="18" spans="1:2" ht="45">
      <c r="A18" s="19" t="s">
        <v>635</v>
      </c>
      <c r="B18" s="18" t="s">
        <v>636</v>
      </c>
    </row>
    <row r="19" spans="1:2" ht="105">
      <c r="A19" s="19" t="s">
        <v>637</v>
      </c>
      <c r="B19" s="22" t="s">
        <v>638</v>
      </c>
    </row>
    <row r="20" spans="1:2" ht="30">
      <c r="A20" s="19" t="s">
        <v>639</v>
      </c>
      <c r="B20" s="18" t="s">
        <v>640</v>
      </c>
    </row>
    <row r="21" spans="1:2" ht="45">
      <c r="A21" s="19"/>
      <c r="B21" s="23" t="s">
        <v>641</v>
      </c>
    </row>
    <row r="22" spans="1:2" ht="15">
      <c r="A22" s="19"/>
      <c r="B22" s="18" t="s">
        <v>642</v>
      </c>
    </row>
    <row r="23" spans="1:2" ht="30">
      <c r="A23" s="19" t="s">
        <v>643</v>
      </c>
      <c r="B23" s="18" t="s">
        <v>644</v>
      </c>
    </row>
    <row r="24" spans="1:2" ht="45">
      <c r="A24" s="19" t="s">
        <v>645</v>
      </c>
      <c r="B24" s="18" t="s">
        <v>646</v>
      </c>
    </row>
    <row r="25" spans="1:2" ht="45">
      <c r="A25" s="19" t="s">
        <v>647</v>
      </c>
      <c r="B25" s="18" t="s">
        <v>648</v>
      </c>
    </row>
    <row r="26" spans="1:2" ht="60">
      <c r="A26" s="19" t="s">
        <v>649</v>
      </c>
      <c r="B26" s="22" t="s">
        <v>650</v>
      </c>
    </row>
    <row r="27" spans="1:2" ht="30">
      <c r="A27" s="24" t="s">
        <v>651</v>
      </c>
      <c r="B27" s="25" t="s">
        <v>652</v>
      </c>
    </row>
    <row r="28" spans="1:2" ht="45">
      <c r="A28" s="24" t="s">
        <v>653</v>
      </c>
      <c r="B28" s="25" t="s">
        <v>654</v>
      </c>
    </row>
    <row r="29" spans="1:2" ht="45">
      <c r="A29" s="24" t="s">
        <v>655</v>
      </c>
      <c r="B29" s="21" t="s">
        <v>656</v>
      </c>
    </row>
    <row r="30" spans="1:2" ht="75">
      <c r="A30" s="24"/>
      <c r="B30" s="21" t="s">
        <v>657</v>
      </c>
    </row>
    <row r="31" spans="1:2" ht="60">
      <c r="A31" s="24" t="s">
        <v>658</v>
      </c>
      <c r="B31" s="26" t="s">
        <v>659</v>
      </c>
    </row>
    <row r="32" spans="1:2" ht="90">
      <c r="A32" s="24" t="s">
        <v>660</v>
      </c>
      <c r="B32" s="21" t="s">
        <v>661</v>
      </c>
    </row>
    <row r="33" spans="1:2" ht="90">
      <c r="A33" s="24" t="s">
        <v>662</v>
      </c>
      <c r="B33" s="21" t="s">
        <v>663</v>
      </c>
    </row>
    <row r="34" spans="1:2" ht="45">
      <c r="A34" s="24" t="s">
        <v>664</v>
      </c>
      <c r="B34" s="26" t="s">
        <v>665</v>
      </c>
    </row>
    <row r="35" spans="1:2" ht="60">
      <c r="A35" s="24" t="s">
        <v>666</v>
      </c>
      <c r="B35" s="21" t="s">
        <v>667</v>
      </c>
    </row>
    <row r="36" spans="1:2" ht="15">
      <c r="A36" s="24" t="s">
        <v>668</v>
      </c>
      <c r="B36" s="26" t="s">
        <v>669</v>
      </c>
    </row>
    <row r="37" spans="1:2" ht="30">
      <c r="A37" s="24" t="s">
        <v>670</v>
      </c>
      <c r="B37" s="26" t="s">
        <v>671</v>
      </c>
    </row>
    <row r="38" spans="1:2" ht="60">
      <c r="A38" s="24" t="s">
        <v>672</v>
      </c>
      <c r="B38" s="21" t="s">
        <v>673</v>
      </c>
    </row>
    <row r="39" spans="1:2" ht="225">
      <c r="A39" s="27" t="s">
        <v>674</v>
      </c>
      <c r="B39" s="20" t="s">
        <v>675</v>
      </c>
    </row>
    <row r="40" spans="1:2" ht="240">
      <c r="A40" s="27" t="s">
        <v>676</v>
      </c>
      <c r="B40" s="28" t="s">
        <v>677</v>
      </c>
    </row>
    <row r="41" spans="1:2" ht="30">
      <c r="A41" s="27" t="s">
        <v>678</v>
      </c>
      <c r="B41" s="28" t="s">
        <v>679</v>
      </c>
    </row>
    <row r="42" spans="1:2" ht="15">
      <c r="A42" s="27"/>
      <c r="B42" s="29"/>
    </row>
  </sheetData>
  <sheetProtection password="DE43" sheet="1" formatCells="0" selectLockedCells="1" selectUnlockedCells="1"/>
  <printOptions/>
  <pageMargins left="0.7479166666666667" right="0.43333333333333335" top="1.575" bottom="0.6694444444444445" header="0.31527777777777777" footer="0.3541666666666667"/>
  <pageSetup horizontalDpi="300" verticalDpi="300" orientation="portrait" paperSize="9" r:id="rId1"/>
  <headerFooter alignWithMargins="0">
    <oddHeader>&amp;LINVESTITOR      : Franjevački samostan, Samostanska 5, Vukovar
GRAĐEVINA      : Rekonstrukcija dijela potkrovlja Franjevačkog samostana
MJESTO GRAĐENJA: Samostanska 5, Vukovar
BROJ PROJEKTA: TD – E 1601/16
DATUM  : veljača 2016. god</oddHeader>
    <oddFooter>&amp;L&amp;11PROJEKTANT: ovl. inž. Ivan Đurđević dipl.ing.el. &amp;C&amp;12                                            SLIMEL d.o.o.   &amp;R      &amp;12Strana:&amp;P</oddFooter>
  </headerFooter>
</worksheet>
</file>

<file path=xl/worksheets/sheet3.xml><?xml version="1.0" encoding="utf-8"?>
<worksheet xmlns="http://schemas.openxmlformats.org/spreadsheetml/2006/main" xmlns:r="http://schemas.openxmlformats.org/officeDocument/2006/relationships">
  <dimension ref="A1:H197"/>
  <sheetViews>
    <sheetView view="pageBreakPreview" zoomScale="60" workbookViewId="0" topLeftCell="A163">
      <selection activeCell="C176" sqref="C176"/>
    </sheetView>
  </sheetViews>
  <sheetFormatPr defaultColWidth="9.140625" defaultRowHeight="12.75"/>
  <cols>
    <col min="1" max="1" width="6.57421875" style="163" customWidth="1"/>
    <col min="2" max="3" width="54.00390625" style="163" customWidth="1"/>
    <col min="4" max="4" width="7.28125" style="163" customWidth="1"/>
    <col min="5" max="5" width="7.8515625" style="164" customWidth="1"/>
    <col min="6" max="6" width="10.00390625" style="193" customWidth="1"/>
    <col min="7" max="7" width="11.28125" style="195" customWidth="1"/>
    <col min="8" max="16384" width="9.140625" style="122" customWidth="1"/>
  </cols>
  <sheetData>
    <row r="1" spans="1:8" ht="15.75">
      <c r="A1" s="234" t="s">
        <v>466</v>
      </c>
      <c r="B1" s="235"/>
      <c r="C1" s="235"/>
      <c r="D1" s="234"/>
      <c r="E1" s="236"/>
      <c r="F1" s="237"/>
      <c r="G1" s="238"/>
      <c r="H1" s="239"/>
    </row>
    <row r="2" spans="1:8" ht="25.5">
      <c r="A2" s="240" t="s">
        <v>467</v>
      </c>
      <c r="B2" s="241" t="s">
        <v>468</v>
      </c>
      <c r="C2" s="241" t="s">
        <v>938</v>
      </c>
      <c r="D2" s="240" t="s">
        <v>469</v>
      </c>
      <c r="E2" s="240" t="s">
        <v>470</v>
      </c>
      <c r="F2" s="242" t="s">
        <v>471</v>
      </c>
      <c r="G2" s="243" t="s">
        <v>472</v>
      </c>
      <c r="H2" s="244" t="s">
        <v>6</v>
      </c>
    </row>
    <row r="3" spans="1:8" ht="12.75">
      <c r="A3" s="245"/>
      <c r="B3" s="246"/>
      <c r="C3" s="343"/>
      <c r="D3" s="247"/>
      <c r="E3" s="248"/>
      <c r="F3" s="249"/>
      <c r="G3" s="250"/>
      <c r="H3" s="239"/>
    </row>
    <row r="4" spans="1:8" s="123" customFormat="1" ht="15">
      <c r="A4" s="251" t="s">
        <v>473</v>
      </c>
      <c r="B4" s="252"/>
      <c r="C4" s="344"/>
      <c r="D4" s="251"/>
      <c r="E4" s="253"/>
      <c r="F4" s="254"/>
      <c r="G4" s="255"/>
      <c r="H4" s="256"/>
    </row>
    <row r="5" spans="1:8" ht="82.5" customHeight="1">
      <c r="A5" s="240">
        <v>1</v>
      </c>
      <c r="B5" s="257" t="s">
        <v>901</v>
      </c>
      <c r="C5" s="345"/>
      <c r="D5" s="257"/>
      <c r="E5" s="257"/>
      <c r="F5" s="258"/>
      <c r="G5" s="250"/>
      <c r="H5" s="239"/>
    </row>
    <row r="6" spans="1:8" ht="51">
      <c r="A6" s="245"/>
      <c r="B6" s="259" t="s">
        <v>474</v>
      </c>
      <c r="C6" s="346"/>
      <c r="D6" s="260" t="s">
        <v>475</v>
      </c>
      <c r="E6" s="134">
        <v>1</v>
      </c>
      <c r="F6" s="125"/>
      <c r="G6" s="250">
        <f>E6*F6</f>
        <v>0</v>
      </c>
      <c r="H6" s="239"/>
    </row>
    <row r="7" spans="1:8" ht="63.75">
      <c r="A7" s="245"/>
      <c r="B7" s="135" t="s">
        <v>477</v>
      </c>
      <c r="C7" s="347"/>
      <c r="D7" s="261" t="s">
        <v>18</v>
      </c>
      <c r="E7" s="136">
        <v>1</v>
      </c>
      <c r="F7" s="262"/>
      <c r="G7" s="250">
        <f aca="true" t="shared" si="0" ref="G7:G26">E7*F7</f>
        <v>0</v>
      </c>
      <c r="H7" s="239"/>
    </row>
    <row r="8" spans="1:8" ht="12.75">
      <c r="A8" s="245"/>
      <c r="B8" s="137" t="s">
        <v>478</v>
      </c>
      <c r="C8" s="348"/>
      <c r="D8" s="260" t="s">
        <v>18</v>
      </c>
      <c r="E8" s="134">
        <v>1</v>
      </c>
      <c r="F8" s="125"/>
      <c r="G8" s="250">
        <f t="shared" si="0"/>
        <v>0</v>
      </c>
      <c r="H8" s="239"/>
    </row>
    <row r="9" spans="1:8" ht="38.25">
      <c r="A9" s="245"/>
      <c r="B9" s="138" t="s">
        <v>479</v>
      </c>
      <c r="C9" s="349"/>
      <c r="D9" s="260" t="s">
        <v>18</v>
      </c>
      <c r="E9" s="134">
        <v>1</v>
      </c>
      <c r="F9" s="125"/>
      <c r="G9" s="250">
        <f t="shared" si="0"/>
        <v>0</v>
      </c>
      <c r="H9" s="239"/>
    </row>
    <row r="10" spans="1:8" ht="38.25">
      <c r="A10" s="245"/>
      <c r="B10" s="138" t="s">
        <v>480</v>
      </c>
      <c r="C10" s="349"/>
      <c r="D10" s="260" t="s">
        <v>18</v>
      </c>
      <c r="E10" s="134">
        <v>2</v>
      </c>
      <c r="F10" s="125"/>
      <c r="G10" s="250">
        <f t="shared" si="0"/>
        <v>0</v>
      </c>
      <c r="H10" s="239"/>
    </row>
    <row r="11" spans="1:8" ht="38.25">
      <c r="A11" s="245"/>
      <c r="B11" s="138" t="s">
        <v>481</v>
      </c>
      <c r="C11" s="349"/>
      <c r="D11" s="260" t="s">
        <v>18</v>
      </c>
      <c r="E11" s="134">
        <v>1</v>
      </c>
      <c r="F11" s="125"/>
      <c r="G11" s="250">
        <f t="shared" si="0"/>
        <v>0</v>
      </c>
      <c r="H11" s="239"/>
    </row>
    <row r="12" spans="1:8" ht="38.25">
      <c r="A12" s="245"/>
      <c r="B12" s="138" t="s">
        <v>482</v>
      </c>
      <c r="C12" s="349"/>
      <c r="D12" s="260" t="s">
        <v>18</v>
      </c>
      <c r="E12" s="134">
        <v>4</v>
      </c>
      <c r="F12" s="125"/>
      <c r="G12" s="250">
        <f t="shared" si="0"/>
        <v>0</v>
      </c>
      <c r="H12" s="239"/>
    </row>
    <row r="13" spans="1:8" ht="25.5">
      <c r="A13" s="245"/>
      <c r="B13" s="259" t="s">
        <v>483</v>
      </c>
      <c r="C13" s="346"/>
      <c r="D13" s="260" t="s">
        <v>18</v>
      </c>
      <c r="E13" s="134">
        <v>1</v>
      </c>
      <c r="F13" s="125"/>
      <c r="G13" s="250">
        <f t="shared" si="0"/>
        <v>0</v>
      </c>
      <c r="H13" s="239"/>
    </row>
    <row r="14" spans="1:8" ht="25.5">
      <c r="A14" s="245"/>
      <c r="B14" s="259" t="s">
        <v>484</v>
      </c>
      <c r="C14" s="346"/>
      <c r="D14" s="260" t="s">
        <v>18</v>
      </c>
      <c r="E14" s="134">
        <v>2</v>
      </c>
      <c r="F14" s="125"/>
      <c r="G14" s="250">
        <f t="shared" si="0"/>
        <v>0</v>
      </c>
      <c r="H14" s="239"/>
    </row>
    <row r="15" spans="1:8" ht="25.5">
      <c r="A15" s="245"/>
      <c r="B15" s="259" t="s">
        <v>485</v>
      </c>
      <c r="C15" s="346"/>
      <c r="D15" s="260" t="s">
        <v>18</v>
      </c>
      <c r="E15" s="134">
        <v>8</v>
      </c>
      <c r="F15" s="125"/>
      <c r="G15" s="250">
        <f t="shared" si="0"/>
        <v>0</v>
      </c>
      <c r="H15" s="239"/>
    </row>
    <row r="16" spans="1:8" ht="25.5">
      <c r="A16" s="245"/>
      <c r="B16" s="259" t="s">
        <v>486</v>
      </c>
      <c r="C16" s="346"/>
      <c r="D16" s="260" t="s">
        <v>18</v>
      </c>
      <c r="E16" s="134">
        <v>2</v>
      </c>
      <c r="F16" s="125"/>
      <c r="G16" s="250">
        <f t="shared" si="0"/>
        <v>0</v>
      </c>
      <c r="H16" s="239"/>
    </row>
    <row r="17" spans="1:8" ht="25.5">
      <c r="A17" s="245"/>
      <c r="B17" s="259" t="s">
        <v>487</v>
      </c>
      <c r="C17" s="346"/>
      <c r="D17" s="260" t="s">
        <v>18</v>
      </c>
      <c r="E17" s="134">
        <v>16</v>
      </c>
      <c r="F17" s="125"/>
      <c r="G17" s="250">
        <f t="shared" si="0"/>
        <v>0</v>
      </c>
      <c r="H17" s="239"/>
    </row>
    <row r="18" spans="1:8" ht="25.5">
      <c r="A18" s="245"/>
      <c r="B18" s="259" t="s">
        <v>488</v>
      </c>
      <c r="C18" s="346"/>
      <c r="D18" s="260" t="s">
        <v>18</v>
      </c>
      <c r="E18" s="134">
        <v>2</v>
      </c>
      <c r="F18" s="125"/>
      <c r="G18" s="250">
        <f t="shared" si="0"/>
        <v>0</v>
      </c>
      <c r="H18" s="239"/>
    </row>
    <row r="19" spans="1:8" ht="25.5">
      <c r="A19" s="245"/>
      <c r="B19" s="263" t="s">
        <v>489</v>
      </c>
      <c r="C19" s="350"/>
      <c r="D19" s="139" t="s">
        <v>18</v>
      </c>
      <c r="E19" s="140">
        <v>1</v>
      </c>
      <c r="F19" s="262"/>
      <c r="G19" s="250">
        <f t="shared" si="0"/>
        <v>0</v>
      </c>
      <c r="H19" s="239"/>
    </row>
    <row r="20" spans="1:8" ht="38.25">
      <c r="A20" s="245"/>
      <c r="B20" s="141" t="s">
        <v>490</v>
      </c>
      <c r="C20" s="351"/>
      <c r="D20" s="139" t="s">
        <v>475</v>
      </c>
      <c r="E20" s="140">
        <v>1</v>
      </c>
      <c r="F20" s="262"/>
      <c r="G20" s="250">
        <f t="shared" si="0"/>
        <v>0</v>
      </c>
      <c r="H20" s="239"/>
    </row>
    <row r="21" spans="1:8" ht="25.5">
      <c r="A21" s="245"/>
      <c r="B21" s="263" t="s">
        <v>491</v>
      </c>
      <c r="C21" s="350"/>
      <c r="D21" s="139" t="s">
        <v>18</v>
      </c>
      <c r="E21" s="140">
        <v>11</v>
      </c>
      <c r="F21" s="262"/>
      <c r="G21" s="250">
        <f t="shared" si="0"/>
        <v>0</v>
      </c>
      <c r="H21" s="239"/>
    </row>
    <row r="22" spans="1:8" ht="38.25">
      <c r="A22" s="245"/>
      <c r="B22" s="263" t="s">
        <v>492</v>
      </c>
      <c r="C22" s="350"/>
      <c r="D22" s="139" t="s">
        <v>18</v>
      </c>
      <c r="E22" s="140">
        <v>3</v>
      </c>
      <c r="F22" s="262"/>
      <c r="G22" s="250">
        <f t="shared" si="0"/>
        <v>0</v>
      </c>
      <c r="H22" s="239"/>
    </row>
    <row r="23" spans="1:8" ht="12.75">
      <c r="A23" s="245"/>
      <c r="B23" s="141" t="s">
        <v>493</v>
      </c>
      <c r="C23" s="351"/>
      <c r="D23" s="139" t="s">
        <v>18</v>
      </c>
      <c r="E23" s="140">
        <v>1</v>
      </c>
      <c r="F23" s="262"/>
      <c r="G23" s="250">
        <f t="shared" si="0"/>
        <v>0</v>
      </c>
      <c r="H23" s="239"/>
    </row>
    <row r="24" spans="1:8" ht="12.75">
      <c r="A24" s="245"/>
      <c r="B24" s="264" t="s">
        <v>494</v>
      </c>
      <c r="C24" s="352"/>
      <c r="D24" s="260" t="s">
        <v>475</v>
      </c>
      <c r="E24" s="134">
        <v>1</v>
      </c>
      <c r="F24" s="125"/>
      <c r="G24" s="250">
        <f t="shared" si="0"/>
        <v>0</v>
      </c>
      <c r="H24" s="239"/>
    </row>
    <row r="25" spans="1:8" ht="12.75">
      <c r="A25" s="245"/>
      <c r="B25" s="264" t="s">
        <v>495</v>
      </c>
      <c r="C25" s="352"/>
      <c r="D25" s="260" t="s">
        <v>475</v>
      </c>
      <c r="E25" s="134">
        <v>1</v>
      </c>
      <c r="F25" s="125"/>
      <c r="G25" s="250">
        <f t="shared" si="0"/>
        <v>0</v>
      </c>
      <c r="H25" s="239"/>
    </row>
    <row r="26" spans="1:8" ht="63.75">
      <c r="A26" s="245"/>
      <c r="B26" s="264" t="s">
        <v>496</v>
      </c>
      <c r="C26" s="352"/>
      <c r="D26" s="265" t="s">
        <v>475</v>
      </c>
      <c r="E26" s="266">
        <v>1</v>
      </c>
      <c r="F26" s="125"/>
      <c r="G26" s="250">
        <f t="shared" si="0"/>
        <v>0</v>
      </c>
      <c r="H26" s="239"/>
    </row>
    <row r="27" spans="1:8" s="123" customFormat="1" ht="15">
      <c r="A27" s="251" t="s">
        <v>497</v>
      </c>
      <c r="B27" s="252"/>
      <c r="C27" s="344"/>
      <c r="D27" s="251"/>
      <c r="E27" s="267"/>
      <c r="F27" s="268"/>
      <c r="G27" s="255">
        <f>SUM(G6:G26)</f>
        <v>0</v>
      </c>
      <c r="H27" s="256"/>
    </row>
    <row r="28" spans="1:8" ht="12.75">
      <c r="A28" s="245"/>
      <c r="B28" s="246"/>
      <c r="C28" s="343"/>
      <c r="D28" s="247"/>
      <c r="E28" s="248"/>
      <c r="F28" s="249"/>
      <c r="G28" s="250"/>
      <c r="H28" s="239"/>
    </row>
    <row r="29" spans="1:8" s="123" customFormat="1" ht="15">
      <c r="A29" s="251" t="s">
        <v>498</v>
      </c>
      <c r="B29" s="252"/>
      <c r="C29" s="344"/>
      <c r="D29" s="251"/>
      <c r="E29" s="253"/>
      <c r="F29" s="254"/>
      <c r="G29" s="255"/>
      <c r="H29" s="256"/>
    </row>
    <row r="30" spans="1:8" s="124" customFormat="1" ht="25.5">
      <c r="A30" s="240">
        <v>2</v>
      </c>
      <c r="B30" s="269" t="s">
        <v>902</v>
      </c>
      <c r="C30" s="353"/>
      <c r="D30" s="270"/>
      <c r="E30" s="270"/>
      <c r="F30" s="271"/>
      <c r="G30" s="272"/>
      <c r="H30" s="273"/>
    </row>
    <row r="31" spans="1:8" s="124" customFormat="1" ht="25.5">
      <c r="A31" s="274"/>
      <c r="B31" s="275" t="s">
        <v>500</v>
      </c>
      <c r="C31" s="354"/>
      <c r="D31" s="276" t="s">
        <v>395</v>
      </c>
      <c r="E31" s="142">
        <v>50</v>
      </c>
      <c r="F31" s="125"/>
      <c r="G31" s="250">
        <f aca="true" t="shared" si="1" ref="G31:G36">E31*F31</f>
        <v>0</v>
      </c>
      <c r="H31" s="273"/>
    </row>
    <row r="32" spans="1:8" s="124" customFormat="1" ht="25.5">
      <c r="A32" s="274"/>
      <c r="B32" s="275" t="s">
        <v>501</v>
      </c>
      <c r="C32" s="354"/>
      <c r="D32" s="276" t="s">
        <v>395</v>
      </c>
      <c r="E32" s="142">
        <v>250</v>
      </c>
      <c r="F32" s="125"/>
      <c r="G32" s="250">
        <f t="shared" si="1"/>
        <v>0</v>
      </c>
      <c r="H32" s="273"/>
    </row>
    <row r="33" spans="1:8" s="124" customFormat="1" ht="25.5">
      <c r="A33" s="274"/>
      <c r="B33" s="275" t="s">
        <v>502</v>
      </c>
      <c r="C33" s="354"/>
      <c r="D33" s="276" t="s">
        <v>395</v>
      </c>
      <c r="E33" s="142">
        <v>50</v>
      </c>
      <c r="F33" s="125"/>
      <c r="G33" s="250">
        <f t="shared" si="1"/>
        <v>0</v>
      </c>
      <c r="H33" s="273"/>
    </row>
    <row r="34" spans="1:8" s="124" customFormat="1" ht="25.5">
      <c r="A34" s="274"/>
      <c r="B34" s="275" t="s">
        <v>503</v>
      </c>
      <c r="C34" s="354"/>
      <c r="D34" s="276" t="s">
        <v>395</v>
      </c>
      <c r="E34" s="142">
        <v>50</v>
      </c>
      <c r="F34" s="125"/>
      <c r="G34" s="250">
        <f t="shared" si="1"/>
        <v>0</v>
      </c>
      <c r="H34" s="273"/>
    </row>
    <row r="35" spans="1:8" s="124" customFormat="1" ht="25.5">
      <c r="A35" s="274"/>
      <c r="B35" s="275" t="s">
        <v>504</v>
      </c>
      <c r="C35" s="354"/>
      <c r="D35" s="276" t="s">
        <v>395</v>
      </c>
      <c r="E35" s="142">
        <v>250</v>
      </c>
      <c r="F35" s="125"/>
      <c r="G35" s="250">
        <f t="shared" si="1"/>
        <v>0</v>
      </c>
      <c r="H35" s="273"/>
    </row>
    <row r="36" spans="1:8" s="124" customFormat="1" ht="25.5">
      <c r="A36" s="274"/>
      <c r="B36" s="275" t="s">
        <v>505</v>
      </c>
      <c r="C36" s="354"/>
      <c r="D36" s="276" t="s">
        <v>395</v>
      </c>
      <c r="E36" s="142">
        <v>250</v>
      </c>
      <c r="F36" s="125"/>
      <c r="G36" s="250">
        <f t="shared" si="1"/>
        <v>0</v>
      </c>
      <c r="H36" s="273"/>
    </row>
    <row r="37" spans="1:8" ht="12.75">
      <c r="A37" s="245"/>
      <c r="B37" s="246"/>
      <c r="C37" s="343"/>
      <c r="D37" s="247"/>
      <c r="E37" s="248"/>
      <c r="F37" s="262"/>
      <c r="G37" s="250"/>
      <c r="H37" s="239"/>
    </row>
    <row r="38" spans="1:8" ht="25.5">
      <c r="A38" s="240">
        <v>3</v>
      </c>
      <c r="B38" s="277" t="s">
        <v>903</v>
      </c>
      <c r="C38" s="355"/>
      <c r="D38" s="278"/>
      <c r="E38" s="278"/>
      <c r="F38" s="258"/>
      <c r="G38" s="250"/>
      <c r="H38" s="239"/>
    </row>
    <row r="39" spans="1:8" ht="12.75">
      <c r="A39" s="245"/>
      <c r="B39" s="277" t="s">
        <v>506</v>
      </c>
      <c r="C39" s="355"/>
      <c r="D39" s="279" t="s">
        <v>395</v>
      </c>
      <c r="E39" s="142">
        <v>150</v>
      </c>
      <c r="F39" s="125"/>
      <c r="G39" s="250">
        <f aca="true" t="shared" si="2" ref="G39:G49">E39*F39</f>
        <v>0</v>
      </c>
      <c r="H39" s="239"/>
    </row>
    <row r="40" spans="1:8" ht="12.75">
      <c r="A40" s="245"/>
      <c r="B40" s="277" t="s">
        <v>507</v>
      </c>
      <c r="C40" s="355"/>
      <c r="D40" s="279" t="s">
        <v>395</v>
      </c>
      <c r="E40" s="142">
        <v>550</v>
      </c>
      <c r="F40" s="125"/>
      <c r="G40" s="250">
        <f t="shared" si="2"/>
        <v>0</v>
      </c>
      <c r="H40" s="239"/>
    </row>
    <row r="41" spans="1:8" ht="12.75">
      <c r="A41" s="245"/>
      <c r="B41" s="277" t="s">
        <v>508</v>
      </c>
      <c r="C41" s="355"/>
      <c r="D41" s="279" t="s">
        <v>395</v>
      </c>
      <c r="E41" s="142">
        <v>40</v>
      </c>
      <c r="F41" s="125"/>
      <c r="G41" s="250">
        <f t="shared" si="2"/>
        <v>0</v>
      </c>
      <c r="H41" s="239"/>
    </row>
    <row r="42" spans="1:8" ht="12.75">
      <c r="A42" s="245"/>
      <c r="B42" s="277" t="s">
        <v>509</v>
      </c>
      <c r="C42" s="355"/>
      <c r="D42" s="279" t="s">
        <v>395</v>
      </c>
      <c r="E42" s="142">
        <v>400</v>
      </c>
      <c r="F42" s="125"/>
      <c r="G42" s="250">
        <f t="shared" si="2"/>
        <v>0</v>
      </c>
      <c r="H42" s="239"/>
    </row>
    <row r="43" spans="1:8" ht="12.75">
      <c r="A43" s="245"/>
      <c r="B43" s="143" t="s">
        <v>510</v>
      </c>
      <c r="C43" s="356"/>
      <c r="D43" s="279" t="s">
        <v>395</v>
      </c>
      <c r="E43" s="142">
        <v>150</v>
      </c>
      <c r="F43" s="280"/>
      <c r="G43" s="250">
        <f t="shared" si="2"/>
        <v>0</v>
      </c>
      <c r="H43" s="239"/>
    </row>
    <row r="44" spans="1:8" ht="12.75">
      <c r="A44" s="245"/>
      <c r="B44" s="143" t="s">
        <v>511</v>
      </c>
      <c r="C44" s="356"/>
      <c r="D44" s="279" t="s">
        <v>395</v>
      </c>
      <c r="E44" s="142">
        <v>250</v>
      </c>
      <c r="F44" s="280"/>
      <c r="G44" s="250">
        <f t="shared" si="2"/>
        <v>0</v>
      </c>
      <c r="H44" s="239"/>
    </row>
    <row r="45" spans="1:8" ht="12.75">
      <c r="A45" s="245"/>
      <c r="B45" s="143" t="s">
        <v>512</v>
      </c>
      <c r="C45" s="356"/>
      <c r="D45" s="279" t="s">
        <v>395</v>
      </c>
      <c r="E45" s="142">
        <v>30</v>
      </c>
      <c r="F45" s="280"/>
      <c r="G45" s="250">
        <f t="shared" si="2"/>
        <v>0</v>
      </c>
      <c r="H45" s="239"/>
    </row>
    <row r="46" spans="1:8" ht="12.75">
      <c r="A46" s="245"/>
      <c r="B46" s="143" t="s">
        <v>513</v>
      </c>
      <c r="C46" s="356"/>
      <c r="D46" s="279" t="s">
        <v>395</v>
      </c>
      <c r="E46" s="142">
        <v>80</v>
      </c>
      <c r="F46" s="280"/>
      <c r="G46" s="250">
        <f t="shared" si="2"/>
        <v>0</v>
      </c>
      <c r="H46" s="239"/>
    </row>
    <row r="47" spans="1:8" ht="12.75">
      <c r="A47" s="245"/>
      <c r="B47" s="277" t="s">
        <v>514</v>
      </c>
      <c r="C47" s="355"/>
      <c r="D47" s="279" t="s">
        <v>395</v>
      </c>
      <c r="E47" s="142">
        <v>80</v>
      </c>
      <c r="F47" s="125"/>
      <c r="G47" s="250">
        <f t="shared" si="2"/>
        <v>0</v>
      </c>
      <c r="H47" s="239"/>
    </row>
    <row r="48" spans="1:8" ht="12.75">
      <c r="A48" s="245"/>
      <c r="B48" s="277" t="s">
        <v>515</v>
      </c>
      <c r="C48" s="355"/>
      <c r="D48" s="279" t="s">
        <v>395</v>
      </c>
      <c r="E48" s="142">
        <v>20</v>
      </c>
      <c r="F48" s="125"/>
      <c r="G48" s="250">
        <f t="shared" si="2"/>
        <v>0</v>
      </c>
      <c r="H48" s="239"/>
    </row>
    <row r="49" spans="1:8" ht="12.75">
      <c r="A49" s="245"/>
      <c r="B49" s="277" t="s">
        <v>516</v>
      </c>
      <c r="C49" s="355"/>
      <c r="D49" s="279" t="s">
        <v>395</v>
      </c>
      <c r="E49" s="142">
        <v>50</v>
      </c>
      <c r="F49" s="125"/>
      <c r="G49" s="250">
        <f t="shared" si="2"/>
        <v>0</v>
      </c>
      <c r="H49" s="239"/>
    </row>
    <row r="50" spans="1:8" ht="12.75">
      <c r="A50" s="281"/>
      <c r="B50" s="282"/>
      <c r="C50" s="357"/>
      <c r="D50" s="283"/>
      <c r="E50" s="283"/>
      <c r="F50" s="284"/>
      <c r="G50" s="285"/>
      <c r="H50" s="239"/>
    </row>
    <row r="51" spans="1:8" ht="38.25">
      <c r="A51" s="286">
        <v>4</v>
      </c>
      <c r="B51" s="287" t="s">
        <v>904</v>
      </c>
      <c r="C51" s="358"/>
      <c r="D51" s="288"/>
      <c r="E51" s="289"/>
      <c r="F51" s="290"/>
      <c r="G51" s="291"/>
      <c r="H51" s="239"/>
    </row>
    <row r="52" spans="1:8" ht="12.75">
      <c r="A52" s="281"/>
      <c r="B52" s="287" t="s">
        <v>517</v>
      </c>
      <c r="C52" s="358"/>
      <c r="D52" s="292"/>
      <c r="E52" s="289"/>
      <c r="F52" s="293"/>
      <c r="G52" s="285"/>
      <c r="H52" s="239"/>
    </row>
    <row r="53" spans="1:8" ht="51">
      <c r="A53" s="281"/>
      <c r="B53" s="294" t="s">
        <v>518</v>
      </c>
      <c r="C53" s="359"/>
      <c r="D53" s="295" t="s">
        <v>18</v>
      </c>
      <c r="E53" s="296">
        <v>2</v>
      </c>
      <c r="F53" s="293"/>
      <c r="G53" s="250">
        <f aca="true" t="shared" si="3" ref="G53:G58">E53*F53</f>
        <v>0</v>
      </c>
      <c r="H53" s="239"/>
    </row>
    <row r="54" spans="1:8" ht="51">
      <c r="A54" s="281"/>
      <c r="B54" s="294" t="s">
        <v>519</v>
      </c>
      <c r="C54" s="359"/>
      <c r="D54" s="295" t="s">
        <v>18</v>
      </c>
      <c r="E54" s="296">
        <v>6</v>
      </c>
      <c r="F54" s="293"/>
      <c r="G54" s="250">
        <f t="shared" si="3"/>
        <v>0</v>
      </c>
      <c r="H54" s="239"/>
    </row>
    <row r="55" spans="1:8" ht="51">
      <c r="A55" s="281"/>
      <c r="B55" s="294" t="s">
        <v>520</v>
      </c>
      <c r="C55" s="359"/>
      <c r="D55" s="295" t="s">
        <v>18</v>
      </c>
      <c r="E55" s="296">
        <v>3</v>
      </c>
      <c r="F55" s="293"/>
      <c r="G55" s="250">
        <f t="shared" si="3"/>
        <v>0</v>
      </c>
      <c r="H55" s="239"/>
    </row>
    <row r="56" spans="1:8" ht="38.25">
      <c r="A56" s="281"/>
      <c r="B56" s="294" t="s">
        <v>521</v>
      </c>
      <c r="C56" s="359"/>
      <c r="D56" s="295" t="s">
        <v>18</v>
      </c>
      <c r="E56" s="296">
        <v>1</v>
      </c>
      <c r="F56" s="293"/>
      <c r="G56" s="250">
        <f t="shared" si="3"/>
        <v>0</v>
      </c>
      <c r="H56" s="239"/>
    </row>
    <row r="57" spans="1:8" ht="51">
      <c r="A57" s="281"/>
      <c r="B57" s="294" t="s">
        <v>522</v>
      </c>
      <c r="C57" s="359"/>
      <c r="D57" s="295" t="s">
        <v>18</v>
      </c>
      <c r="E57" s="296">
        <v>1</v>
      </c>
      <c r="F57" s="293"/>
      <c r="G57" s="250">
        <f t="shared" si="3"/>
        <v>0</v>
      </c>
      <c r="H57" s="239"/>
    </row>
    <row r="58" spans="1:8" ht="51">
      <c r="A58" s="281"/>
      <c r="B58" s="294" t="s">
        <v>523</v>
      </c>
      <c r="C58" s="359"/>
      <c r="D58" s="295" t="s">
        <v>18</v>
      </c>
      <c r="E58" s="296">
        <v>2</v>
      </c>
      <c r="F58" s="293"/>
      <c r="G58" s="250">
        <f t="shared" si="3"/>
        <v>0</v>
      </c>
      <c r="H58" s="239"/>
    </row>
    <row r="59" spans="1:8" ht="12.75">
      <c r="A59" s="281"/>
      <c r="B59" s="282"/>
      <c r="C59" s="357"/>
      <c r="D59" s="283"/>
      <c r="E59" s="283"/>
      <c r="F59" s="284"/>
      <c r="G59" s="285"/>
      <c r="H59" s="239"/>
    </row>
    <row r="60" spans="1:8" ht="38.25">
      <c r="A60" s="286">
        <v>5</v>
      </c>
      <c r="B60" s="297" t="s">
        <v>904</v>
      </c>
      <c r="C60" s="360"/>
      <c r="D60" s="288"/>
      <c r="E60" s="289"/>
      <c r="F60" s="290"/>
      <c r="G60" s="291"/>
      <c r="H60" s="239"/>
    </row>
    <row r="61" spans="1:8" ht="12.75">
      <c r="A61" s="281"/>
      <c r="B61" s="298" t="s">
        <v>524</v>
      </c>
      <c r="C61" s="361"/>
      <c r="D61" s="292"/>
      <c r="E61" s="289"/>
      <c r="F61" s="293"/>
      <c r="G61" s="285"/>
      <c r="H61" s="239"/>
    </row>
    <row r="62" spans="1:8" ht="51">
      <c r="A62" s="281"/>
      <c r="B62" s="294" t="s">
        <v>525</v>
      </c>
      <c r="C62" s="359"/>
      <c r="D62" s="295" t="s">
        <v>18</v>
      </c>
      <c r="E62" s="296">
        <v>10</v>
      </c>
      <c r="F62" s="293"/>
      <c r="G62" s="250">
        <f aca="true" t="shared" si="4" ref="G62:G68">E62*F62</f>
        <v>0</v>
      </c>
      <c r="H62" s="239"/>
    </row>
    <row r="63" spans="1:8" ht="51">
      <c r="A63" s="281"/>
      <c r="B63" s="294" t="s">
        <v>526</v>
      </c>
      <c r="C63" s="359"/>
      <c r="D63" s="295" t="s">
        <v>18</v>
      </c>
      <c r="E63" s="296">
        <v>13</v>
      </c>
      <c r="F63" s="293"/>
      <c r="G63" s="250">
        <f t="shared" si="4"/>
        <v>0</v>
      </c>
      <c r="H63" s="239"/>
    </row>
    <row r="64" spans="1:8" ht="51">
      <c r="A64" s="281"/>
      <c r="B64" s="294" t="s">
        <v>527</v>
      </c>
      <c r="C64" s="359"/>
      <c r="D64" s="295" t="s">
        <v>18</v>
      </c>
      <c r="E64" s="296">
        <v>5</v>
      </c>
      <c r="F64" s="293"/>
      <c r="G64" s="250">
        <f t="shared" si="4"/>
        <v>0</v>
      </c>
      <c r="H64" s="239"/>
    </row>
    <row r="65" spans="1:8" ht="63.75">
      <c r="A65" s="281"/>
      <c r="B65" s="294" t="s">
        <v>528</v>
      </c>
      <c r="C65" s="359"/>
      <c r="D65" s="295" t="s">
        <v>18</v>
      </c>
      <c r="E65" s="296">
        <v>1</v>
      </c>
      <c r="F65" s="293"/>
      <c r="G65" s="250">
        <f t="shared" si="4"/>
        <v>0</v>
      </c>
      <c r="H65" s="239"/>
    </row>
    <row r="66" spans="1:8" ht="51">
      <c r="A66" s="281"/>
      <c r="B66" s="294" t="s">
        <v>529</v>
      </c>
      <c r="C66" s="359"/>
      <c r="D66" s="295" t="s">
        <v>18</v>
      </c>
      <c r="E66" s="296">
        <v>9</v>
      </c>
      <c r="F66" s="293"/>
      <c r="G66" s="250">
        <f t="shared" si="4"/>
        <v>0</v>
      </c>
      <c r="H66" s="239"/>
    </row>
    <row r="67" spans="1:8" ht="76.5">
      <c r="A67" s="281"/>
      <c r="B67" s="299" t="s">
        <v>530</v>
      </c>
      <c r="C67" s="362"/>
      <c r="D67" s="295" t="s">
        <v>18</v>
      </c>
      <c r="E67" s="296">
        <v>1</v>
      </c>
      <c r="F67" s="293"/>
      <c r="G67" s="250">
        <f t="shared" si="4"/>
        <v>0</v>
      </c>
      <c r="H67" s="239"/>
    </row>
    <row r="68" spans="1:8" ht="12.75">
      <c r="A68" s="281"/>
      <c r="B68" s="294" t="s">
        <v>531</v>
      </c>
      <c r="C68" s="359"/>
      <c r="D68" s="295" t="s">
        <v>18</v>
      </c>
      <c r="E68" s="296">
        <v>1</v>
      </c>
      <c r="F68" s="293"/>
      <c r="G68" s="250">
        <f t="shared" si="4"/>
        <v>0</v>
      </c>
      <c r="H68" s="239"/>
    </row>
    <row r="69" spans="1:8" ht="12.75">
      <c r="A69" s="281"/>
      <c r="B69" s="282"/>
      <c r="C69" s="357"/>
      <c r="D69" s="283"/>
      <c r="E69" s="283"/>
      <c r="F69" s="284"/>
      <c r="G69" s="285"/>
      <c r="H69" s="239"/>
    </row>
    <row r="70" spans="1:8" ht="25.5">
      <c r="A70" s="300">
        <v>6</v>
      </c>
      <c r="B70" s="282" t="s">
        <v>905</v>
      </c>
      <c r="C70" s="357"/>
      <c r="D70" s="295"/>
      <c r="E70" s="296"/>
      <c r="F70" s="293"/>
      <c r="G70" s="285" t="str">
        <f>IF(F70&gt;0,F70*E70," ")</f>
        <v> </v>
      </c>
      <c r="H70" s="239"/>
    </row>
    <row r="71" spans="1:8" ht="25.5">
      <c r="A71" s="281"/>
      <c r="B71" s="294" t="s">
        <v>532</v>
      </c>
      <c r="C71" s="359"/>
      <c r="D71" s="295" t="s">
        <v>18</v>
      </c>
      <c r="E71" s="296">
        <v>30</v>
      </c>
      <c r="F71" s="293"/>
      <c r="G71" s="250">
        <f>E71*F71</f>
        <v>0</v>
      </c>
      <c r="H71" s="239"/>
    </row>
    <row r="72" spans="1:8" ht="25.5">
      <c r="A72" s="281"/>
      <c r="B72" s="294" t="s">
        <v>533</v>
      </c>
      <c r="C72" s="359"/>
      <c r="D72" s="295" t="s">
        <v>18</v>
      </c>
      <c r="E72" s="296">
        <v>50</v>
      </c>
      <c r="F72" s="293"/>
      <c r="G72" s="250">
        <f>E72*F72</f>
        <v>0</v>
      </c>
      <c r="H72" s="239"/>
    </row>
    <row r="73" spans="1:8" ht="12.75">
      <c r="A73" s="281"/>
      <c r="B73" s="282"/>
      <c r="C73" s="357"/>
      <c r="D73" s="283"/>
      <c r="E73" s="283"/>
      <c r="F73" s="284"/>
      <c r="G73" s="285"/>
      <c r="H73" s="239"/>
    </row>
    <row r="74" spans="1:8" ht="25.5">
      <c r="A74" s="300">
        <v>7</v>
      </c>
      <c r="B74" s="282" t="s">
        <v>534</v>
      </c>
      <c r="C74" s="357"/>
      <c r="D74" s="295" t="s">
        <v>18</v>
      </c>
      <c r="E74" s="296">
        <v>2</v>
      </c>
      <c r="F74" s="293"/>
      <c r="G74" s="250">
        <f>E74*F74</f>
        <v>0</v>
      </c>
      <c r="H74" s="239"/>
    </row>
    <row r="75" spans="1:8" ht="12.75">
      <c r="A75" s="281"/>
      <c r="B75" s="282"/>
      <c r="C75" s="357"/>
      <c r="D75" s="283"/>
      <c r="E75" s="283"/>
      <c r="F75" s="284"/>
      <c r="G75" s="285"/>
      <c r="H75" s="239"/>
    </row>
    <row r="76" spans="1:8" ht="71.25" customHeight="1">
      <c r="A76" s="300">
        <v>8</v>
      </c>
      <c r="B76" s="282" t="s">
        <v>535</v>
      </c>
      <c r="C76" s="357"/>
      <c r="D76" s="295" t="s">
        <v>18</v>
      </c>
      <c r="E76" s="296">
        <v>10</v>
      </c>
      <c r="F76" s="293"/>
      <c r="G76" s="250">
        <f>E76*F76</f>
        <v>0</v>
      </c>
      <c r="H76" s="239"/>
    </row>
    <row r="77" spans="1:8" ht="12.75">
      <c r="A77" s="281"/>
      <c r="B77" s="282"/>
      <c r="C77" s="357"/>
      <c r="D77" s="283"/>
      <c r="E77" s="283"/>
      <c r="F77" s="284"/>
      <c r="G77" s="285"/>
      <c r="H77" s="239"/>
    </row>
    <row r="78" spans="1:8" ht="70.5" customHeight="1">
      <c r="A78" s="300">
        <v>9</v>
      </c>
      <c r="B78" s="282" t="s">
        <v>536</v>
      </c>
      <c r="C78" s="357"/>
      <c r="D78" s="295" t="s">
        <v>18</v>
      </c>
      <c r="E78" s="296">
        <v>10</v>
      </c>
      <c r="F78" s="293"/>
      <c r="G78" s="250">
        <f>E78*F78</f>
        <v>0</v>
      </c>
      <c r="H78" s="239"/>
    </row>
    <row r="79" spans="1:8" ht="12.75">
      <c r="A79" s="281"/>
      <c r="B79" s="282"/>
      <c r="C79" s="357"/>
      <c r="D79" s="283"/>
      <c r="E79" s="283"/>
      <c r="F79" s="284"/>
      <c r="G79" s="285"/>
      <c r="H79" s="239"/>
    </row>
    <row r="80" spans="1:8" ht="80.25" customHeight="1">
      <c r="A80" s="300">
        <v>10</v>
      </c>
      <c r="B80" s="282" t="s">
        <v>537</v>
      </c>
      <c r="C80" s="357"/>
      <c r="D80" s="295" t="s">
        <v>18</v>
      </c>
      <c r="E80" s="296">
        <v>3</v>
      </c>
      <c r="F80" s="293"/>
      <c r="G80" s="250">
        <f>E80*F80</f>
        <v>0</v>
      </c>
      <c r="H80" s="239"/>
    </row>
    <row r="81" spans="1:8" ht="12.75">
      <c r="A81" s="281"/>
      <c r="B81" s="282"/>
      <c r="C81" s="357"/>
      <c r="D81" s="283"/>
      <c r="E81" s="283"/>
      <c r="F81" s="284"/>
      <c r="G81" s="285"/>
      <c r="H81" s="239"/>
    </row>
    <row r="82" spans="1:8" ht="63.75">
      <c r="A82" s="300">
        <v>11</v>
      </c>
      <c r="B82" s="282" t="s">
        <v>906</v>
      </c>
      <c r="C82" s="357"/>
      <c r="D82" s="295"/>
      <c r="E82" s="296"/>
      <c r="F82" s="293"/>
      <c r="G82" s="285" t="str">
        <f>IF(F82&gt;0,F82*E82," ")</f>
        <v> </v>
      </c>
      <c r="H82" s="239"/>
    </row>
    <row r="83" spans="1:8" ht="12.75">
      <c r="A83" s="281"/>
      <c r="B83" s="294" t="s">
        <v>538</v>
      </c>
      <c r="C83" s="359"/>
      <c r="D83" s="295" t="s">
        <v>18</v>
      </c>
      <c r="E83" s="296">
        <v>3</v>
      </c>
      <c r="F83" s="293"/>
      <c r="G83" s="250">
        <f>E83*F83</f>
        <v>0</v>
      </c>
      <c r="H83" s="239"/>
    </row>
    <row r="84" spans="1:8" ht="12.75">
      <c r="A84" s="281"/>
      <c r="B84" s="294" t="s">
        <v>539</v>
      </c>
      <c r="C84" s="359"/>
      <c r="D84" s="295" t="s">
        <v>18</v>
      </c>
      <c r="E84" s="296">
        <v>2</v>
      </c>
      <c r="F84" s="293"/>
      <c r="G84" s="250">
        <f>E84*F84</f>
        <v>0</v>
      </c>
      <c r="H84" s="239"/>
    </row>
    <row r="85" spans="1:8" ht="12.75">
      <c r="A85" s="281"/>
      <c r="B85" s="294" t="s">
        <v>540</v>
      </c>
      <c r="C85" s="359"/>
      <c r="D85" s="295" t="s">
        <v>18</v>
      </c>
      <c r="E85" s="296">
        <v>13</v>
      </c>
      <c r="F85" s="293"/>
      <c r="G85" s="250">
        <f>E85*F85</f>
        <v>0</v>
      </c>
      <c r="H85" s="239"/>
    </row>
    <row r="86" spans="1:8" ht="25.5">
      <c r="A86" s="281"/>
      <c r="B86" s="294" t="s">
        <v>541</v>
      </c>
      <c r="C86" s="359"/>
      <c r="D86" s="295" t="s">
        <v>18</v>
      </c>
      <c r="E86" s="296">
        <v>2</v>
      </c>
      <c r="F86" s="293"/>
      <c r="G86" s="250">
        <f>E86*F86</f>
        <v>0</v>
      </c>
      <c r="H86" s="239"/>
    </row>
    <row r="87" spans="1:8" ht="25.5">
      <c r="A87" s="281"/>
      <c r="B87" s="294" t="s">
        <v>542</v>
      </c>
      <c r="C87" s="359"/>
      <c r="D87" s="295" t="s">
        <v>18</v>
      </c>
      <c r="E87" s="296">
        <v>2</v>
      </c>
      <c r="F87" s="293"/>
      <c r="G87" s="250">
        <f>E87*F87</f>
        <v>0</v>
      </c>
      <c r="H87" s="239"/>
    </row>
    <row r="88" spans="1:8" ht="12.75">
      <c r="A88" s="281"/>
      <c r="B88" s="282"/>
      <c r="C88" s="357"/>
      <c r="D88" s="283"/>
      <c r="E88" s="283"/>
      <c r="F88" s="284"/>
      <c r="G88" s="285"/>
      <c r="H88" s="239"/>
    </row>
    <row r="89" spans="1:8" s="123" customFormat="1" ht="15">
      <c r="A89" s="251" t="s">
        <v>543</v>
      </c>
      <c r="B89" s="252"/>
      <c r="C89" s="344"/>
      <c r="D89" s="251"/>
      <c r="E89" s="267" t="str">
        <f>IF(SUM(G30:G68)&gt;0,SUM(G30:G68)," ")</f>
        <v> </v>
      </c>
      <c r="F89" s="268"/>
      <c r="G89" s="255">
        <f>SUM(G30:G87)</f>
        <v>0</v>
      </c>
      <c r="H89" s="256"/>
    </row>
    <row r="90" spans="1:8" ht="12.75">
      <c r="A90" s="281"/>
      <c r="B90" s="301"/>
      <c r="C90" s="363"/>
      <c r="D90" s="283"/>
      <c r="E90" s="283"/>
      <c r="F90" s="302"/>
      <c r="G90" s="285"/>
      <c r="H90" s="239"/>
    </row>
    <row r="91" spans="1:8" s="123" customFormat="1" ht="15">
      <c r="A91" s="251" t="s">
        <v>544</v>
      </c>
      <c r="B91" s="252"/>
      <c r="C91" s="344"/>
      <c r="D91" s="251"/>
      <c r="E91" s="253"/>
      <c r="F91" s="254"/>
      <c r="G91" s="255"/>
      <c r="H91" s="256"/>
    </row>
    <row r="92" spans="1:8" ht="76.5">
      <c r="A92" s="240">
        <v>12</v>
      </c>
      <c r="B92" s="303" t="s">
        <v>907</v>
      </c>
      <c r="C92" s="364"/>
      <c r="D92" s="304"/>
      <c r="E92" s="304"/>
      <c r="F92" s="249"/>
      <c r="G92" s="250"/>
      <c r="H92" s="239"/>
    </row>
    <row r="93" spans="1:8" ht="25.5">
      <c r="A93" s="305"/>
      <c r="B93" s="306" t="s">
        <v>545</v>
      </c>
      <c r="C93" s="365"/>
      <c r="D93" s="144" t="s">
        <v>395</v>
      </c>
      <c r="E93" s="307">
        <v>24</v>
      </c>
      <c r="F93" s="308"/>
      <c r="G93" s="250">
        <f aca="true" t="shared" si="5" ref="G93:G108">E93*F93</f>
        <v>0</v>
      </c>
      <c r="H93" s="239"/>
    </row>
    <row r="94" spans="1:8" ht="38.25">
      <c r="A94" s="305"/>
      <c r="B94" s="306" t="s">
        <v>546</v>
      </c>
      <c r="C94" s="365"/>
      <c r="D94" s="144" t="s">
        <v>18</v>
      </c>
      <c r="E94" s="307">
        <v>4</v>
      </c>
      <c r="F94" s="308"/>
      <c r="G94" s="250">
        <f t="shared" si="5"/>
        <v>0</v>
      </c>
      <c r="H94" s="239"/>
    </row>
    <row r="95" spans="1:8" ht="25.5">
      <c r="A95" s="305"/>
      <c r="B95" s="306" t="s">
        <v>547</v>
      </c>
      <c r="C95" s="365"/>
      <c r="D95" s="144" t="s">
        <v>18</v>
      </c>
      <c r="E95" s="307">
        <v>4</v>
      </c>
      <c r="F95" s="308"/>
      <c r="G95" s="250">
        <f t="shared" si="5"/>
        <v>0</v>
      </c>
      <c r="H95" s="239"/>
    </row>
    <row r="96" spans="1:8" ht="38.25">
      <c r="A96" s="305"/>
      <c r="B96" s="306" t="s">
        <v>548</v>
      </c>
      <c r="C96" s="365"/>
      <c r="D96" s="144" t="s">
        <v>18</v>
      </c>
      <c r="E96" s="307">
        <v>6</v>
      </c>
      <c r="F96" s="308"/>
      <c r="G96" s="250">
        <f t="shared" si="5"/>
        <v>0</v>
      </c>
      <c r="H96" s="239"/>
    </row>
    <row r="97" spans="1:8" ht="51">
      <c r="A97" s="245"/>
      <c r="B97" s="309" t="s">
        <v>549</v>
      </c>
      <c r="C97" s="366"/>
      <c r="D97" s="276" t="s">
        <v>18</v>
      </c>
      <c r="E97" s="310">
        <v>32</v>
      </c>
      <c r="F97" s="262"/>
      <c r="G97" s="250">
        <f t="shared" si="5"/>
        <v>0</v>
      </c>
      <c r="H97" s="239"/>
    </row>
    <row r="98" spans="1:8" ht="89.25">
      <c r="A98" s="245"/>
      <c r="B98" s="309" t="s">
        <v>550</v>
      </c>
      <c r="C98" s="366"/>
      <c r="D98" s="276" t="s">
        <v>18</v>
      </c>
      <c r="E98" s="310">
        <v>4</v>
      </c>
      <c r="F98" s="262"/>
      <c r="G98" s="250">
        <f t="shared" si="5"/>
        <v>0</v>
      </c>
      <c r="H98" s="239"/>
    </row>
    <row r="99" spans="1:8" ht="89.25">
      <c r="A99" s="245"/>
      <c r="B99" s="309" t="s">
        <v>551</v>
      </c>
      <c r="C99" s="366"/>
      <c r="D99" s="276" t="s">
        <v>18</v>
      </c>
      <c r="E99" s="310">
        <v>3</v>
      </c>
      <c r="F99" s="262"/>
      <c r="G99" s="250">
        <f t="shared" si="5"/>
        <v>0</v>
      </c>
      <c r="H99" s="239"/>
    </row>
    <row r="100" spans="1:8" ht="114.75">
      <c r="A100" s="245"/>
      <c r="B100" s="309" t="s">
        <v>552</v>
      </c>
      <c r="C100" s="366"/>
      <c r="D100" s="276" t="s">
        <v>18</v>
      </c>
      <c r="E100" s="310">
        <v>7</v>
      </c>
      <c r="F100" s="262"/>
      <c r="G100" s="250">
        <f t="shared" si="5"/>
        <v>0</v>
      </c>
      <c r="H100" s="239"/>
    </row>
    <row r="101" spans="1:8" ht="89.25">
      <c r="A101" s="245"/>
      <c r="B101" s="309" t="s">
        <v>553</v>
      </c>
      <c r="C101" s="366"/>
      <c r="D101" s="276" t="s">
        <v>18</v>
      </c>
      <c r="E101" s="310">
        <v>9</v>
      </c>
      <c r="F101" s="262"/>
      <c r="G101" s="250">
        <f t="shared" si="5"/>
        <v>0</v>
      </c>
      <c r="H101" s="239"/>
    </row>
    <row r="102" spans="1:8" ht="76.5">
      <c r="A102" s="245"/>
      <c r="B102" s="309" t="s">
        <v>554</v>
      </c>
      <c r="C102" s="366"/>
      <c r="D102" s="276" t="s">
        <v>18</v>
      </c>
      <c r="E102" s="310">
        <v>4</v>
      </c>
      <c r="F102" s="262"/>
      <c r="G102" s="250">
        <f t="shared" si="5"/>
        <v>0</v>
      </c>
      <c r="H102" s="239"/>
    </row>
    <row r="103" spans="1:8" ht="51">
      <c r="A103" s="245"/>
      <c r="B103" s="309" t="s">
        <v>555</v>
      </c>
      <c r="C103" s="366"/>
      <c r="D103" s="276" t="s">
        <v>18</v>
      </c>
      <c r="E103" s="310">
        <v>5</v>
      </c>
      <c r="F103" s="262"/>
      <c r="G103" s="250">
        <f t="shared" si="5"/>
        <v>0</v>
      </c>
      <c r="H103" s="239"/>
    </row>
    <row r="104" spans="1:8" ht="51">
      <c r="A104" s="245"/>
      <c r="B104" s="309" t="s">
        <v>556</v>
      </c>
      <c r="C104" s="366"/>
      <c r="D104" s="276" t="s">
        <v>18</v>
      </c>
      <c r="E104" s="310">
        <v>1</v>
      </c>
      <c r="F104" s="262"/>
      <c r="G104" s="250">
        <f t="shared" si="5"/>
        <v>0</v>
      </c>
      <c r="H104" s="239"/>
    </row>
    <row r="105" spans="1:8" ht="63.75">
      <c r="A105" s="245"/>
      <c r="B105" s="309" t="s">
        <v>557</v>
      </c>
      <c r="C105" s="366"/>
      <c r="D105" s="276" t="s">
        <v>18</v>
      </c>
      <c r="E105" s="310">
        <v>5</v>
      </c>
      <c r="F105" s="262"/>
      <c r="G105" s="250">
        <f t="shared" si="5"/>
        <v>0</v>
      </c>
      <c r="H105" s="239"/>
    </row>
    <row r="106" spans="1:8" ht="63.75">
      <c r="A106" s="245"/>
      <c r="B106" s="309" t="s">
        <v>558</v>
      </c>
      <c r="C106" s="366"/>
      <c r="D106" s="276" t="s">
        <v>18</v>
      </c>
      <c r="E106" s="310">
        <v>1</v>
      </c>
      <c r="F106" s="262"/>
      <c r="G106" s="250">
        <f t="shared" si="5"/>
        <v>0</v>
      </c>
      <c r="H106" s="239"/>
    </row>
    <row r="107" spans="1:8" ht="63.75">
      <c r="A107" s="245"/>
      <c r="B107" s="309" t="s">
        <v>559</v>
      </c>
      <c r="C107" s="366"/>
      <c r="D107" s="276" t="s">
        <v>18</v>
      </c>
      <c r="E107" s="310">
        <v>2</v>
      </c>
      <c r="F107" s="262"/>
      <c r="G107" s="250">
        <f t="shared" si="5"/>
        <v>0</v>
      </c>
      <c r="H107" s="239"/>
    </row>
    <row r="108" spans="1:8" ht="63.75">
      <c r="A108" s="245"/>
      <c r="B108" s="309" t="s">
        <v>560</v>
      </c>
      <c r="C108" s="366"/>
      <c r="D108" s="276" t="s">
        <v>18</v>
      </c>
      <c r="E108" s="310">
        <v>9</v>
      </c>
      <c r="F108" s="311"/>
      <c r="G108" s="250">
        <f t="shared" si="5"/>
        <v>0</v>
      </c>
      <c r="H108" s="239"/>
    </row>
    <row r="109" spans="1:8" s="123" customFormat="1" ht="15">
      <c r="A109" s="251" t="s">
        <v>561</v>
      </c>
      <c r="B109" s="252"/>
      <c r="C109" s="344"/>
      <c r="D109" s="251"/>
      <c r="E109" s="267"/>
      <c r="F109" s="268"/>
      <c r="G109" s="255">
        <f>SUM(G93:G108)</f>
        <v>0</v>
      </c>
      <c r="H109" s="256"/>
    </row>
    <row r="110" spans="1:8" ht="12.75">
      <c r="A110" s="245"/>
      <c r="B110" s="246"/>
      <c r="C110" s="343"/>
      <c r="D110" s="247"/>
      <c r="E110" s="248"/>
      <c r="F110" s="249"/>
      <c r="G110" s="250"/>
      <c r="H110" s="239"/>
    </row>
    <row r="111" spans="1:8" s="123" customFormat="1" ht="15">
      <c r="A111" s="251" t="s">
        <v>562</v>
      </c>
      <c r="B111" s="252"/>
      <c r="C111" s="344"/>
      <c r="D111" s="251"/>
      <c r="E111" s="253"/>
      <c r="F111" s="254"/>
      <c r="G111" s="255"/>
      <c r="H111" s="256"/>
    </row>
    <row r="112" spans="1:8" ht="38.25">
      <c r="A112" s="240">
        <v>13</v>
      </c>
      <c r="B112" s="241" t="s">
        <v>908</v>
      </c>
      <c r="C112" s="367"/>
      <c r="D112" s="312"/>
      <c r="E112" s="240"/>
      <c r="F112" s="313"/>
      <c r="G112" s="243"/>
      <c r="H112" s="239"/>
    </row>
    <row r="113" spans="1:8" ht="12.75">
      <c r="A113" s="240"/>
      <c r="B113" s="314" t="s">
        <v>563</v>
      </c>
      <c r="C113" s="368"/>
      <c r="D113" s="315" t="s">
        <v>564</v>
      </c>
      <c r="E113" s="142">
        <v>1</v>
      </c>
      <c r="F113" s="125"/>
      <c r="G113" s="250">
        <f>E113*F113</f>
        <v>0</v>
      </c>
      <c r="H113" s="239"/>
    </row>
    <row r="114" spans="1:8" ht="12.75">
      <c r="A114" s="240"/>
      <c r="B114" s="314" t="s">
        <v>565</v>
      </c>
      <c r="C114" s="368"/>
      <c r="D114" s="315" t="s">
        <v>564</v>
      </c>
      <c r="E114" s="142">
        <v>5</v>
      </c>
      <c r="F114" s="125"/>
      <c r="G114" s="250">
        <f>E114*F114</f>
        <v>0</v>
      </c>
      <c r="H114" s="239"/>
    </row>
    <row r="115" spans="1:8" ht="12.75">
      <c r="A115" s="240"/>
      <c r="B115" s="314" t="s">
        <v>566</v>
      </c>
      <c r="C115" s="368"/>
      <c r="D115" s="315" t="s">
        <v>564</v>
      </c>
      <c r="E115" s="142">
        <v>1</v>
      </c>
      <c r="F115" s="125"/>
      <c r="G115" s="250">
        <f>E115*F115</f>
        <v>0</v>
      </c>
      <c r="H115" s="239"/>
    </row>
    <row r="116" spans="1:8" ht="38.25">
      <c r="A116" s="240"/>
      <c r="B116" s="241" t="s">
        <v>567</v>
      </c>
      <c r="C116" s="367"/>
      <c r="D116" s="315" t="s">
        <v>564</v>
      </c>
      <c r="E116" s="142">
        <v>1</v>
      </c>
      <c r="F116" s="125"/>
      <c r="G116" s="250">
        <f>E116*F116</f>
        <v>0</v>
      </c>
      <c r="H116" s="239"/>
    </row>
    <row r="117" spans="1:8" s="123" customFormat="1" ht="15">
      <c r="A117" s="251" t="s">
        <v>568</v>
      </c>
      <c r="B117" s="252"/>
      <c r="C117" s="344"/>
      <c r="D117" s="251"/>
      <c r="E117" s="267"/>
      <c r="F117" s="268"/>
      <c r="G117" s="255">
        <f>SUM(G113:G116)</f>
        <v>0</v>
      </c>
      <c r="H117" s="256"/>
    </row>
    <row r="118" spans="1:8" ht="15.75">
      <c r="A118" s="316"/>
      <c r="B118" s="317"/>
      <c r="C118" s="369"/>
      <c r="D118" s="318"/>
      <c r="E118" s="319"/>
      <c r="F118" s="290"/>
      <c r="G118" s="291"/>
      <c r="H118" s="239"/>
    </row>
    <row r="119" spans="1:8" ht="15.75">
      <c r="A119" s="234" t="s">
        <v>569</v>
      </c>
      <c r="B119" s="235"/>
      <c r="C119" s="370"/>
      <c r="D119" s="234"/>
      <c r="E119" s="236"/>
      <c r="F119" s="237"/>
      <c r="G119" s="238"/>
      <c r="H119" s="239"/>
    </row>
    <row r="120" spans="1:8" s="123" customFormat="1" ht="15">
      <c r="A120" s="251" t="s">
        <v>497</v>
      </c>
      <c r="B120" s="252"/>
      <c r="C120" s="344"/>
      <c r="D120" s="251"/>
      <c r="E120" s="253"/>
      <c r="F120" s="320"/>
      <c r="G120" s="285">
        <f>G27</f>
        <v>0</v>
      </c>
      <c r="H120" s="256"/>
    </row>
    <row r="121" spans="1:8" s="123" customFormat="1" ht="15">
      <c r="A121" s="251" t="s">
        <v>543</v>
      </c>
      <c r="B121" s="252"/>
      <c r="C121" s="344"/>
      <c r="D121" s="251"/>
      <c r="E121" s="253"/>
      <c r="F121" s="320"/>
      <c r="G121" s="285">
        <f>G89</f>
        <v>0</v>
      </c>
      <c r="H121" s="256"/>
    </row>
    <row r="122" spans="1:8" s="123" customFormat="1" ht="15">
      <c r="A122" s="251" t="s">
        <v>561</v>
      </c>
      <c r="B122" s="252"/>
      <c r="C122" s="344"/>
      <c r="D122" s="251"/>
      <c r="E122" s="253"/>
      <c r="F122" s="320"/>
      <c r="G122" s="285">
        <f>G109</f>
        <v>0</v>
      </c>
      <c r="H122" s="256"/>
    </row>
    <row r="123" spans="1:8" s="123" customFormat="1" ht="15">
      <c r="A123" s="251" t="s">
        <v>568</v>
      </c>
      <c r="B123" s="252"/>
      <c r="C123" s="344"/>
      <c r="D123" s="251"/>
      <c r="E123" s="253"/>
      <c r="F123" s="320"/>
      <c r="G123" s="285">
        <f>G117</f>
        <v>0</v>
      </c>
      <c r="H123" s="256"/>
    </row>
    <row r="124" spans="1:8" ht="15">
      <c r="A124" s="321" t="s">
        <v>570</v>
      </c>
      <c r="B124" s="252"/>
      <c r="C124" s="344"/>
      <c r="D124" s="322"/>
      <c r="E124" s="323"/>
      <c r="F124" s="320"/>
      <c r="G124" s="324">
        <f>SUM(G120:G123)</f>
        <v>0</v>
      </c>
      <c r="H124" s="239"/>
    </row>
    <row r="125" spans="1:8" ht="15">
      <c r="A125" s="321"/>
      <c r="B125" s="252"/>
      <c r="C125" s="344"/>
      <c r="D125" s="322"/>
      <c r="E125" s="323"/>
      <c r="F125" s="320"/>
      <c r="G125" s="285"/>
      <c r="H125" s="239"/>
    </row>
    <row r="126" spans="1:8" ht="15.75">
      <c r="A126" s="234" t="s">
        <v>571</v>
      </c>
      <c r="B126" s="235"/>
      <c r="C126" s="370"/>
      <c r="D126" s="234"/>
      <c r="E126" s="236"/>
      <c r="F126" s="237"/>
      <c r="G126" s="238"/>
      <c r="H126" s="239"/>
    </row>
    <row r="127" spans="1:8" ht="12.75">
      <c r="A127" s="240"/>
      <c r="B127" s="241"/>
      <c r="C127" s="367"/>
      <c r="D127" s="325"/>
      <c r="E127" s="240"/>
      <c r="F127" s="127"/>
      <c r="G127" s="243"/>
      <c r="H127" s="239"/>
    </row>
    <row r="128" spans="1:8" ht="63.75">
      <c r="A128" s="240">
        <v>1</v>
      </c>
      <c r="B128" s="158" t="s">
        <v>909</v>
      </c>
      <c r="C128" s="371"/>
      <c r="D128" s="159"/>
      <c r="E128" s="270"/>
      <c r="F128" s="271"/>
      <c r="G128" s="272"/>
      <c r="H128" s="239"/>
    </row>
    <row r="129" spans="1:8" ht="51">
      <c r="A129" s="274"/>
      <c r="B129" s="158" t="s">
        <v>572</v>
      </c>
      <c r="C129" s="371"/>
      <c r="D129" s="159" t="s">
        <v>18</v>
      </c>
      <c r="E129" s="142">
        <v>1</v>
      </c>
      <c r="F129" s="127"/>
      <c r="G129" s="272">
        <f>E129*F129</f>
        <v>0</v>
      </c>
      <c r="H129" s="239"/>
    </row>
    <row r="130" spans="1:8" ht="38.25">
      <c r="A130" s="286"/>
      <c r="B130" s="160" t="s">
        <v>573</v>
      </c>
      <c r="C130" s="372"/>
      <c r="D130" s="161" t="s">
        <v>475</v>
      </c>
      <c r="E130" s="162">
        <v>1</v>
      </c>
      <c r="F130" s="127"/>
      <c r="G130" s="272">
        <f aca="true" t="shared" si="6" ref="G130:G141">E130*F130</f>
        <v>0</v>
      </c>
      <c r="H130" s="239"/>
    </row>
    <row r="131" spans="1:8" ht="38.25">
      <c r="A131" s="274"/>
      <c r="B131" s="158" t="s">
        <v>574</v>
      </c>
      <c r="C131" s="371"/>
      <c r="D131" s="159" t="s">
        <v>18</v>
      </c>
      <c r="E131" s="142">
        <v>3</v>
      </c>
      <c r="F131" s="127"/>
      <c r="G131" s="272">
        <f t="shared" si="6"/>
        <v>0</v>
      </c>
      <c r="H131" s="239"/>
    </row>
    <row r="132" spans="1:8" ht="38.25">
      <c r="A132" s="286"/>
      <c r="B132" s="158" t="s">
        <v>575</v>
      </c>
      <c r="C132" s="371"/>
      <c r="D132" s="159" t="s">
        <v>18</v>
      </c>
      <c r="E132" s="142">
        <v>3</v>
      </c>
      <c r="F132" s="127"/>
      <c r="G132" s="272">
        <f t="shared" si="6"/>
        <v>0</v>
      </c>
      <c r="H132" s="239"/>
    </row>
    <row r="133" spans="1:8" ht="25.5">
      <c r="A133" s="274"/>
      <c r="B133" s="158" t="s">
        <v>576</v>
      </c>
      <c r="C133" s="371"/>
      <c r="D133" s="159" t="s">
        <v>18</v>
      </c>
      <c r="E133" s="142">
        <v>1</v>
      </c>
      <c r="F133" s="127"/>
      <c r="G133" s="272">
        <f t="shared" si="6"/>
        <v>0</v>
      </c>
      <c r="H133" s="239"/>
    </row>
    <row r="134" spans="1:8" ht="25.5">
      <c r="A134" s="274"/>
      <c r="B134" s="158" t="s">
        <v>577</v>
      </c>
      <c r="C134" s="371"/>
      <c r="D134" s="159" t="s">
        <v>18</v>
      </c>
      <c r="E134" s="142">
        <v>1</v>
      </c>
      <c r="F134" s="127"/>
      <c r="G134" s="272">
        <f t="shared" si="6"/>
        <v>0</v>
      </c>
      <c r="H134" s="239"/>
    </row>
    <row r="135" spans="1:8" ht="38.25">
      <c r="A135" s="274"/>
      <c r="B135" s="158" t="s">
        <v>578</v>
      </c>
      <c r="C135" s="371"/>
      <c r="D135" s="159" t="s">
        <v>18</v>
      </c>
      <c r="E135" s="142">
        <v>24</v>
      </c>
      <c r="F135" s="127"/>
      <c r="G135" s="272">
        <f t="shared" si="6"/>
        <v>0</v>
      </c>
      <c r="H135" s="239"/>
    </row>
    <row r="136" spans="1:8" ht="12.75">
      <c r="A136" s="240"/>
      <c r="B136" s="241"/>
      <c r="C136" s="367"/>
      <c r="D136" s="325"/>
      <c r="E136" s="240"/>
      <c r="F136" s="127"/>
      <c r="G136" s="243"/>
      <c r="H136" s="239"/>
    </row>
    <row r="137" spans="1:8" ht="25.5">
      <c r="A137" s="240">
        <v>2</v>
      </c>
      <c r="B137" s="269" t="s">
        <v>499</v>
      </c>
      <c r="C137" s="353"/>
      <c r="D137" s="270"/>
      <c r="E137" s="270"/>
      <c r="F137" s="271"/>
      <c r="G137" s="272">
        <f t="shared" si="6"/>
        <v>0</v>
      </c>
      <c r="H137" s="239"/>
    </row>
    <row r="138" spans="1:8" ht="25.5">
      <c r="A138" s="274"/>
      <c r="B138" s="275" t="s">
        <v>500</v>
      </c>
      <c r="C138" s="354"/>
      <c r="D138" s="276" t="s">
        <v>395</v>
      </c>
      <c r="E138" s="142">
        <v>50</v>
      </c>
      <c r="F138" s="125"/>
      <c r="G138" s="272">
        <f t="shared" si="6"/>
        <v>0</v>
      </c>
      <c r="H138" s="239"/>
    </row>
    <row r="139" spans="1:8" ht="25.5">
      <c r="A139" s="274"/>
      <c r="B139" s="275" t="s">
        <v>501</v>
      </c>
      <c r="C139" s="354"/>
      <c r="D139" s="276" t="s">
        <v>395</v>
      </c>
      <c r="E139" s="142">
        <v>250</v>
      </c>
      <c r="F139" s="125"/>
      <c r="G139" s="272">
        <f t="shared" si="6"/>
        <v>0</v>
      </c>
      <c r="H139" s="239"/>
    </row>
    <row r="140" spans="1:8" ht="25.5">
      <c r="A140" s="274"/>
      <c r="B140" s="275" t="s">
        <v>579</v>
      </c>
      <c r="C140" s="354"/>
      <c r="D140" s="276" t="s">
        <v>395</v>
      </c>
      <c r="E140" s="142">
        <v>450</v>
      </c>
      <c r="F140" s="125"/>
      <c r="G140" s="272">
        <f t="shared" si="6"/>
        <v>0</v>
      </c>
      <c r="H140" s="239"/>
    </row>
    <row r="141" spans="1:8" ht="25.5">
      <c r="A141" s="274"/>
      <c r="B141" s="275" t="s">
        <v>580</v>
      </c>
      <c r="C141" s="354"/>
      <c r="D141" s="276" t="s">
        <v>395</v>
      </c>
      <c r="E141" s="142">
        <v>50</v>
      </c>
      <c r="F141" s="125"/>
      <c r="G141" s="272">
        <f t="shared" si="6"/>
        <v>0</v>
      </c>
      <c r="H141" s="239"/>
    </row>
    <row r="142" spans="1:8" ht="12.75">
      <c r="A142" s="240"/>
      <c r="B142" s="241"/>
      <c r="C142" s="367"/>
      <c r="D142" s="325"/>
      <c r="E142" s="240"/>
      <c r="F142" s="127"/>
      <c r="G142" s="243"/>
      <c r="H142" s="239"/>
    </row>
    <row r="143" spans="1:8" ht="51">
      <c r="A143" s="286">
        <v>3</v>
      </c>
      <c r="B143" s="287" t="s">
        <v>910</v>
      </c>
      <c r="C143" s="358"/>
      <c r="D143" s="304"/>
      <c r="E143" s="289"/>
      <c r="F143" s="290"/>
      <c r="G143" s="291"/>
      <c r="H143" s="239"/>
    </row>
    <row r="144" spans="1:8" ht="12.75">
      <c r="A144" s="281"/>
      <c r="B144" s="287" t="s">
        <v>524</v>
      </c>
      <c r="C144" s="358"/>
      <c r="D144" s="326"/>
      <c r="E144" s="289"/>
      <c r="F144" s="293"/>
      <c r="G144" s="285"/>
      <c r="H144" s="239"/>
    </row>
    <row r="145" spans="1:8" ht="51">
      <c r="A145" s="281"/>
      <c r="B145" s="327" t="s">
        <v>581</v>
      </c>
      <c r="C145" s="373"/>
      <c r="D145" s="295" t="s">
        <v>18</v>
      </c>
      <c r="E145" s="296">
        <v>12</v>
      </c>
      <c r="F145" s="293"/>
      <c r="G145" s="272">
        <f>E145*F145</f>
        <v>0</v>
      </c>
      <c r="H145" s="239"/>
    </row>
    <row r="146" spans="1:8" ht="63.75">
      <c r="A146" s="281"/>
      <c r="B146" s="327" t="s">
        <v>582</v>
      </c>
      <c r="C146" s="373"/>
      <c r="D146" s="295" t="s">
        <v>18</v>
      </c>
      <c r="E146" s="296">
        <v>5</v>
      </c>
      <c r="F146" s="293"/>
      <c r="G146" s="272">
        <f>E146*F146</f>
        <v>0</v>
      </c>
      <c r="H146" s="239"/>
    </row>
    <row r="147" spans="1:8" ht="51">
      <c r="A147" s="281"/>
      <c r="B147" s="327" t="s">
        <v>583</v>
      </c>
      <c r="C147" s="373"/>
      <c r="D147" s="295" t="s">
        <v>18</v>
      </c>
      <c r="E147" s="296">
        <v>2</v>
      </c>
      <c r="F147" s="293"/>
      <c r="G147" s="272">
        <f>E147*F147</f>
        <v>0</v>
      </c>
      <c r="H147" s="239"/>
    </row>
    <row r="148" spans="1:8" ht="12.75">
      <c r="A148" s="240"/>
      <c r="B148" s="241"/>
      <c r="C148" s="367"/>
      <c r="D148" s="325"/>
      <c r="E148" s="240"/>
      <c r="F148" s="127"/>
      <c r="G148" s="243"/>
      <c r="H148" s="239"/>
    </row>
    <row r="149" spans="1:8" ht="38.25">
      <c r="A149" s="240">
        <v>4</v>
      </c>
      <c r="B149" s="143" t="s">
        <v>911</v>
      </c>
      <c r="C149" s="356"/>
      <c r="D149" s="270"/>
      <c r="E149" s="270"/>
      <c r="F149" s="271"/>
      <c r="G149" s="272"/>
      <c r="H149" s="239"/>
    </row>
    <row r="150" spans="1:8" ht="25.5">
      <c r="A150" s="286"/>
      <c r="B150" s="143" t="s">
        <v>584</v>
      </c>
      <c r="C150" s="356"/>
      <c r="D150" s="328" t="s">
        <v>18</v>
      </c>
      <c r="E150" s="142">
        <v>1</v>
      </c>
      <c r="F150" s="329"/>
      <c r="G150" s="272">
        <f>E150*F150</f>
        <v>0</v>
      </c>
      <c r="H150" s="239"/>
    </row>
    <row r="151" spans="1:8" ht="25.5">
      <c r="A151" s="286"/>
      <c r="B151" s="143" t="s">
        <v>585</v>
      </c>
      <c r="C151" s="356"/>
      <c r="D151" s="328" t="s">
        <v>18</v>
      </c>
      <c r="E151" s="142">
        <v>1</v>
      </c>
      <c r="F151" s="329"/>
      <c r="G151" s="272">
        <f>E151*F151</f>
        <v>0</v>
      </c>
      <c r="H151" s="239"/>
    </row>
    <row r="152" spans="1:8" ht="12.75">
      <c r="A152" s="286"/>
      <c r="B152" s="143" t="s">
        <v>586</v>
      </c>
      <c r="C152" s="356"/>
      <c r="D152" s="328" t="s">
        <v>395</v>
      </c>
      <c r="E152" s="142">
        <v>100</v>
      </c>
      <c r="F152" s="329"/>
      <c r="G152" s="272">
        <f>E152*F152</f>
        <v>0</v>
      </c>
      <c r="H152" s="239"/>
    </row>
    <row r="153" spans="1:8" ht="25.5">
      <c r="A153" s="286"/>
      <c r="B153" s="143" t="s">
        <v>587</v>
      </c>
      <c r="C153" s="356"/>
      <c r="D153" s="328" t="s">
        <v>395</v>
      </c>
      <c r="E153" s="142">
        <v>1800</v>
      </c>
      <c r="F153" s="329"/>
      <c r="G153" s="272">
        <f>E153*F153</f>
        <v>0</v>
      </c>
      <c r="H153" s="239"/>
    </row>
    <row r="154" spans="1:8" ht="12.75">
      <c r="A154" s="240"/>
      <c r="B154" s="241"/>
      <c r="C154" s="367"/>
      <c r="D154" s="325"/>
      <c r="E154" s="240"/>
      <c r="F154" s="127"/>
      <c r="G154" s="243"/>
      <c r="H154" s="239"/>
    </row>
    <row r="155" spans="1:8" ht="38.25">
      <c r="A155" s="286">
        <v>5</v>
      </c>
      <c r="B155" s="330" t="s">
        <v>588</v>
      </c>
      <c r="C155" s="374"/>
      <c r="D155" s="331" t="s">
        <v>475</v>
      </c>
      <c r="E155" s="296">
        <v>1</v>
      </c>
      <c r="F155" s="293"/>
      <c r="G155" s="272">
        <f>E155*F155</f>
        <v>0</v>
      </c>
      <c r="H155" s="239"/>
    </row>
    <row r="156" spans="1:8" ht="12.75">
      <c r="A156" s="240"/>
      <c r="B156" s="241"/>
      <c r="C156" s="367"/>
      <c r="D156" s="325"/>
      <c r="E156" s="240"/>
      <c r="F156" s="127"/>
      <c r="G156" s="243"/>
      <c r="H156" s="239"/>
    </row>
    <row r="157" spans="1:8" ht="38.25">
      <c r="A157" s="240">
        <v>6</v>
      </c>
      <c r="B157" s="241" t="s">
        <v>912</v>
      </c>
      <c r="C157" s="367"/>
      <c r="D157" s="276"/>
      <c r="E157" s="142"/>
      <c r="F157" s="332"/>
      <c r="G157" s="243"/>
      <c r="H157" s="239"/>
    </row>
    <row r="158" spans="1:8" ht="38.25">
      <c r="A158" s="240"/>
      <c r="B158" s="241" t="s">
        <v>589</v>
      </c>
      <c r="C158" s="367"/>
      <c r="D158" s="315" t="s">
        <v>564</v>
      </c>
      <c r="E158" s="142">
        <v>1</v>
      </c>
      <c r="F158" s="125"/>
      <c r="G158" s="272">
        <f>E158*F158</f>
        <v>0</v>
      </c>
      <c r="H158" s="239"/>
    </row>
    <row r="159" spans="1:8" ht="38.25">
      <c r="A159" s="240"/>
      <c r="B159" s="241" t="s">
        <v>590</v>
      </c>
      <c r="C159" s="367"/>
      <c r="D159" s="315" t="s">
        <v>564</v>
      </c>
      <c r="E159" s="142">
        <v>1</v>
      </c>
      <c r="F159" s="125"/>
      <c r="G159" s="272">
        <f>E159*F159</f>
        <v>0</v>
      </c>
      <c r="H159" s="239"/>
    </row>
    <row r="160" spans="1:8" ht="38.25">
      <c r="A160" s="240"/>
      <c r="B160" s="241" t="s">
        <v>591</v>
      </c>
      <c r="C160" s="367"/>
      <c r="D160" s="315" t="s">
        <v>564</v>
      </c>
      <c r="E160" s="142">
        <v>1</v>
      </c>
      <c r="F160" s="125"/>
      <c r="G160" s="272">
        <f>E160*F160</f>
        <v>0</v>
      </c>
      <c r="H160" s="239"/>
    </row>
    <row r="161" spans="1:8" ht="38.25">
      <c r="A161" s="240"/>
      <c r="B161" s="241" t="s">
        <v>567</v>
      </c>
      <c r="C161" s="367"/>
      <c r="D161" s="315" t="s">
        <v>564</v>
      </c>
      <c r="E161" s="142">
        <v>1</v>
      </c>
      <c r="F161" s="125"/>
      <c r="G161" s="272">
        <f>E161*F161</f>
        <v>0</v>
      </c>
      <c r="H161" s="239"/>
    </row>
    <row r="162" spans="1:8" ht="12.75">
      <c r="A162" s="240"/>
      <c r="B162" s="241"/>
      <c r="C162" s="367"/>
      <c r="D162" s="325"/>
      <c r="E162" s="240"/>
      <c r="F162" s="127"/>
      <c r="G162" s="243"/>
      <c r="H162" s="239"/>
    </row>
    <row r="163" spans="1:8" ht="15">
      <c r="A163" s="333" t="s">
        <v>592</v>
      </c>
      <c r="B163" s="252" t="s">
        <v>593</v>
      </c>
      <c r="C163" s="344"/>
      <c r="D163" s="322"/>
      <c r="E163" s="323"/>
      <c r="F163" s="334"/>
      <c r="G163" s="335">
        <f>SUM(G126:G161)</f>
        <v>0</v>
      </c>
      <c r="H163" s="239"/>
    </row>
    <row r="164" spans="1:8" ht="12.75">
      <c r="A164" s="288"/>
      <c r="B164" s="288"/>
      <c r="C164" s="239"/>
      <c r="D164" s="288"/>
      <c r="E164" s="289"/>
      <c r="F164" s="324"/>
      <c r="G164" s="291"/>
      <c r="H164" s="239"/>
    </row>
    <row r="165" spans="1:8" ht="15.75">
      <c r="A165" s="234" t="s">
        <v>594</v>
      </c>
      <c r="B165" s="235"/>
      <c r="C165" s="370"/>
      <c r="D165" s="234"/>
      <c r="E165" s="236"/>
      <c r="F165" s="237"/>
      <c r="G165" s="238"/>
      <c r="H165" s="239"/>
    </row>
    <row r="166" spans="1:8" ht="12.75">
      <c r="A166" s="240"/>
      <c r="B166" s="241"/>
      <c r="C166" s="367"/>
      <c r="D166" s="325"/>
      <c r="E166" s="240"/>
      <c r="F166" s="127"/>
      <c r="G166" s="243"/>
      <c r="H166" s="239"/>
    </row>
    <row r="167" spans="1:8" ht="51">
      <c r="A167" s="336">
        <v>1</v>
      </c>
      <c r="B167" s="337" t="s">
        <v>913</v>
      </c>
      <c r="C167" s="375"/>
      <c r="D167" s="166"/>
      <c r="E167" s="167"/>
      <c r="F167" s="338"/>
      <c r="G167" s="272" t="str">
        <f>IF(F167&gt;0,F167*E167," ")</f>
        <v> </v>
      </c>
      <c r="H167" s="239"/>
    </row>
    <row r="168" spans="1:8" ht="25.5">
      <c r="A168" s="336"/>
      <c r="B168" s="165" t="s">
        <v>595</v>
      </c>
      <c r="C168" s="376"/>
      <c r="D168" s="166" t="s">
        <v>395</v>
      </c>
      <c r="E168" s="167">
        <v>300</v>
      </c>
      <c r="F168" s="128"/>
      <c r="G168" s="272">
        <f aca="true" t="shared" si="7" ref="G168:G174">E168*F168</f>
        <v>0</v>
      </c>
      <c r="H168" s="239"/>
    </row>
    <row r="169" spans="1:8" ht="12.75">
      <c r="A169" s="336"/>
      <c r="B169" s="165" t="s">
        <v>596</v>
      </c>
      <c r="C169" s="376"/>
      <c r="D169" s="166" t="s">
        <v>18</v>
      </c>
      <c r="E169" s="167">
        <v>30</v>
      </c>
      <c r="F169" s="128"/>
      <c r="G169" s="272">
        <f t="shared" si="7"/>
        <v>0</v>
      </c>
      <c r="H169" s="239"/>
    </row>
    <row r="170" spans="1:8" ht="14.25" customHeight="1">
      <c r="A170" s="336"/>
      <c r="B170" s="165" t="s">
        <v>597</v>
      </c>
      <c r="C170" s="376"/>
      <c r="D170" s="166" t="s">
        <v>18</v>
      </c>
      <c r="E170" s="167">
        <v>20</v>
      </c>
      <c r="F170" s="128"/>
      <c r="G170" s="272">
        <f t="shared" si="7"/>
        <v>0</v>
      </c>
      <c r="H170" s="239"/>
    </row>
    <row r="171" spans="1:8" ht="12.75">
      <c r="A171" s="336"/>
      <c r="B171" s="165" t="s">
        <v>598</v>
      </c>
      <c r="C171" s="376"/>
      <c r="D171" s="166" t="s">
        <v>18</v>
      </c>
      <c r="E171" s="167">
        <v>10</v>
      </c>
      <c r="F171" s="128"/>
      <c r="G171" s="272">
        <f t="shared" si="7"/>
        <v>0</v>
      </c>
      <c r="H171" s="239"/>
    </row>
    <row r="172" spans="1:8" ht="12.75">
      <c r="A172" s="336"/>
      <c r="B172" s="165" t="s">
        <v>599</v>
      </c>
      <c r="C172" s="376"/>
      <c r="D172" s="166" t="s">
        <v>18</v>
      </c>
      <c r="E172" s="167">
        <v>375</v>
      </c>
      <c r="F172" s="128"/>
      <c r="G172" s="272">
        <f t="shared" si="7"/>
        <v>0</v>
      </c>
      <c r="H172" s="239"/>
    </row>
    <row r="173" spans="1:8" ht="12.75">
      <c r="A173" s="336"/>
      <c r="B173" s="165" t="s">
        <v>600</v>
      </c>
      <c r="C173" s="376"/>
      <c r="D173" s="166" t="s">
        <v>18</v>
      </c>
      <c r="E173" s="167">
        <v>10</v>
      </c>
      <c r="F173" s="128"/>
      <c r="G173" s="272">
        <f t="shared" si="7"/>
        <v>0</v>
      </c>
      <c r="H173" s="239"/>
    </row>
    <row r="174" spans="1:8" ht="12.75">
      <c r="A174" s="336"/>
      <c r="B174" s="165" t="s">
        <v>601</v>
      </c>
      <c r="C174" s="376"/>
      <c r="D174" s="166" t="s">
        <v>18</v>
      </c>
      <c r="E174" s="167">
        <v>10</v>
      </c>
      <c r="F174" s="128"/>
      <c r="G174" s="272">
        <f t="shared" si="7"/>
        <v>0</v>
      </c>
      <c r="H174" s="239"/>
    </row>
    <row r="175" spans="1:8" ht="12.75">
      <c r="A175" s="336"/>
      <c r="B175" s="339"/>
      <c r="C175" s="377"/>
      <c r="D175" s="339"/>
      <c r="E175" s="339"/>
      <c r="F175" s="340"/>
      <c r="G175" s="341"/>
      <c r="H175" s="239"/>
    </row>
    <row r="176" spans="1:8" s="123" customFormat="1" ht="63.75">
      <c r="A176" s="336">
        <v>2</v>
      </c>
      <c r="B176" s="337" t="s">
        <v>914</v>
      </c>
      <c r="C176" s="375"/>
      <c r="D176" s="165"/>
      <c r="E176" s="339"/>
      <c r="F176" s="128"/>
      <c r="G176" s="342" t="s">
        <v>476</v>
      </c>
      <c r="H176" s="256"/>
    </row>
    <row r="177" spans="1:8" s="124" customFormat="1" ht="38.25">
      <c r="A177" s="336"/>
      <c r="B177" s="168" t="s">
        <v>602</v>
      </c>
      <c r="C177" s="378"/>
      <c r="D177" s="166" t="s">
        <v>603</v>
      </c>
      <c r="E177" s="167">
        <v>8</v>
      </c>
      <c r="F177" s="128"/>
      <c r="G177" s="272">
        <f aca="true" t="shared" si="8" ref="G177:G182">E177*F177</f>
        <v>0</v>
      </c>
      <c r="H177" s="273"/>
    </row>
    <row r="178" spans="1:8" s="124" customFormat="1" ht="51">
      <c r="A178" s="336"/>
      <c r="B178" s="168" t="s">
        <v>604</v>
      </c>
      <c r="C178" s="378"/>
      <c r="D178" s="166" t="s">
        <v>564</v>
      </c>
      <c r="E178" s="167">
        <v>10</v>
      </c>
      <c r="F178" s="128"/>
      <c r="G178" s="272">
        <f t="shared" si="8"/>
        <v>0</v>
      </c>
      <c r="H178" s="273"/>
    </row>
    <row r="179" spans="1:8" s="124" customFormat="1" ht="25.5">
      <c r="A179" s="336"/>
      <c r="B179" s="168" t="s">
        <v>605</v>
      </c>
      <c r="C179" s="378"/>
      <c r="D179" s="166" t="s">
        <v>564</v>
      </c>
      <c r="E179" s="167">
        <v>1</v>
      </c>
      <c r="F179" s="128"/>
      <c r="G179" s="272">
        <f t="shared" si="8"/>
        <v>0</v>
      </c>
      <c r="H179" s="273"/>
    </row>
    <row r="180" spans="1:8" ht="38.25">
      <c r="A180" s="336"/>
      <c r="B180" s="168" t="s">
        <v>606</v>
      </c>
      <c r="C180" s="378"/>
      <c r="D180" s="166" t="s">
        <v>564</v>
      </c>
      <c r="E180" s="167">
        <v>1</v>
      </c>
      <c r="F180" s="128"/>
      <c r="G180" s="272">
        <f t="shared" si="8"/>
        <v>0</v>
      </c>
      <c r="H180" s="239"/>
    </row>
    <row r="181" spans="1:8" ht="12.75">
      <c r="A181" s="336"/>
      <c r="B181" s="168" t="s">
        <v>607</v>
      </c>
      <c r="C181" s="378"/>
      <c r="D181" s="166" t="s">
        <v>564</v>
      </c>
      <c r="E181" s="167">
        <v>1</v>
      </c>
      <c r="F181" s="128"/>
      <c r="G181" s="272">
        <f t="shared" si="8"/>
        <v>0</v>
      </c>
      <c r="H181" s="239"/>
    </row>
    <row r="182" spans="1:8" ht="51">
      <c r="A182" s="336"/>
      <c r="B182" s="165" t="s">
        <v>608</v>
      </c>
      <c r="C182" s="376"/>
      <c r="D182" s="166" t="s">
        <v>564</v>
      </c>
      <c r="E182" s="167">
        <v>1</v>
      </c>
      <c r="F182" s="128"/>
      <c r="G182" s="272">
        <f t="shared" si="8"/>
        <v>0</v>
      </c>
      <c r="H182" s="239"/>
    </row>
    <row r="183" spans="1:8" ht="12.75">
      <c r="A183" s="240"/>
      <c r="B183" s="241"/>
      <c r="C183" s="367"/>
      <c r="D183" s="325"/>
      <c r="E183" s="240"/>
      <c r="F183" s="127"/>
      <c r="G183" s="243"/>
      <c r="H183" s="239"/>
    </row>
    <row r="184" spans="1:8" ht="15">
      <c r="A184" s="333" t="s">
        <v>609</v>
      </c>
      <c r="B184" s="252" t="s">
        <v>610</v>
      </c>
      <c r="C184" s="344"/>
      <c r="D184" s="322"/>
      <c r="E184" s="323"/>
      <c r="F184" s="334"/>
      <c r="G184" s="335">
        <f>SUM(G166:G182)</f>
        <v>0</v>
      </c>
      <c r="H184" s="239"/>
    </row>
    <row r="187" ht="13.5" thickBot="1"/>
    <row r="188" spans="1:7" ht="16.5" thickBot="1">
      <c r="A188" s="130" t="s">
        <v>611</v>
      </c>
      <c r="B188" s="131"/>
      <c r="C188" s="131"/>
      <c r="D188" s="132"/>
      <c r="E188" s="133"/>
      <c r="F188" s="121"/>
      <c r="G188" s="194"/>
    </row>
    <row r="189" spans="1:7" s="123" customFormat="1" ht="15.75" thickBot="1">
      <c r="A189" s="145" t="s">
        <v>612</v>
      </c>
      <c r="B189" s="146"/>
      <c r="C189" s="146"/>
      <c r="D189" s="147"/>
      <c r="E189" s="148"/>
      <c r="F189" s="129"/>
      <c r="G189" s="174">
        <f>G124</f>
        <v>0</v>
      </c>
    </row>
    <row r="190" spans="1:7" s="123" customFormat="1" ht="15.75" thickBot="1">
      <c r="A190" s="149" t="s">
        <v>613</v>
      </c>
      <c r="B190" s="150"/>
      <c r="C190" s="150"/>
      <c r="D190" s="151"/>
      <c r="E190" s="152"/>
      <c r="F190" s="129"/>
      <c r="G190" s="174">
        <f>G163</f>
        <v>0</v>
      </c>
    </row>
    <row r="191" spans="1:7" s="123" customFormat="1" ht="15.75" thickBot="1">
      <c r="A191" s="149" t="s">
        <v>614</v>
      </c>
      <c r="B191" s="150"/>
      <c r="C191" s="150"/>
      <c r="D191" s="151"/>
      <c r="E191" s="152"/>
      <c r="F191" s="129"/>
      <c r="G191" s="174">
        <f>G184</f>
        <v>0</v>
      </c>
    </row>
    <row r="192" spans="1:7" s="123" customFormat="1" ht="15.75" thickBot="1">
      <c r="A192" s="153" t="s">
        <v>210</v>
      </c>
      <c r="B192" s="150"/>
      <c r="C192" s="150"/>
      <c r="D192" s="151"/>
      <c r="E192" s="152"/>
      <c r="F192" s="129"/>
      <c r="G192" s="174">
        <f>SUM(G189:G191)</f>
        <v>0</v>
      </c>
    </row>
    <row r="193" spans="1:7" ht="15">
      <c r="A193" s="154"/>
      <c r="B193" s="155"/>
      <c r="C193" s="155"/>
      <c r="D193" s="156"/>
      <c r="E193" s="157"/>
      <c r="F193" s="126"/>
      <c r="G193" s="192"/>
    </row>
    <row r="194" spans="1:7" ht="15">
      <c r="A194" s="154"/>
      <c r="B194" s="155"/>
      <c r="C194" s="155"/>
      <c r="D194" s="156"/>
      <c r="E194" s="157"/>
      <c r="F194" s="126"/>
      <c r="G194" s="192"/>
    </row>
    <row r="195" spans="1:5" ht="14.25">
      <c r="A195" s="169" t="s">
        <v>615</v>
      </c>
      <c r="B195" s="170"/>
      <c r="C195" s="170"/>
      <c r="D195" s="171"/>
      <c r="E195" s="172" t="s">
        <v>616</v>
      </c>
    </row>
    <row r="196" spans="1:5" ht="14.25">
      <c r="A196" s="173"/>
      <c r="B196" s="170"/>
      <c r="C196" s="170"/>
      <c r="D196" s="171"/>
      <c r="E196" s="172" t="s">
        <v>617</v>
      </c>
    </row>
    <row r="197" spans="1:5" ht="14.25">
      <c r="A197" s="164"/>
      <c r="B197" s="170"/>
      <c r="C197" s="170"/>
      <c r="D197" s="171"/>
      <c r="E197" s="172" t="s">
        <v>618</v>
      </c>
    </row>
  </sheetData>
  <sheetProtection password="DE43" sheet="1" formatCells="0" selectLockedCells="1"/>
  <printOptions/>
  <pageMargins left="0.4724409448818898" right="0.15748031496062992" top="1.141732283464567" bottom="0.4724409448818898" header="0.15748031496062992" footer="0.1968503937007874"/>
  <pageSetup horizontalDpi="300" verticalDpi="300" orientation="portrait" paperSize="9" scale="62" r:id="rId1"/>
  <headerFooter alignWithMargins="0">
    <oddHeader>&amp;LINVESTITOR      : Franjevački samostan, Samostanska 5, Vukovar
GRAĐEVINA      : Rekonstrukcija dijela potkrovlja Franjevačkog samostana
MJESTO GRAĐENJA: Samostanska 5, Vukovar
BROJ PROJEKTA: TD – E 1601/16
DATUM  : veljača 2016. god</oddHeader>
    <oddFooter>&amp;L&amp;11PROJEKTANT: ovl. inž. Ivan Đurđević dipl.ing.el. &amp;C&amp;11                                            SLIMEL d.o.o.   &amp;RStrana:&amp;P</oddFooter>
  </headerFooter>
  <rowBreaks count="3" manualBreakCount="3">
    <brk id="28" max="255" man="1"/>
    <brk id="59" max="255" man="1"/>
    <brk id="110" max="255" man="1"/>
  </rowBreaks>
</worksheet>
</file>

<file path=xl/worksheets/sheet4.xml><?xml version="1.0" encoding="utf-8"?>
<worksheet xmlns="http://schemas.openxmlformats.org/spreadsheetml/2006/main" xmlns:r="http://schemas.openxmlformats.org/officeDocument/2006/relationships">
  <dimension ref="A1:I430"/>
  <sheetViews>
    <sheetView view="pageBreakPreview" zoomScale="80" zoomScaleNormal="80" zoomScaleSheetLayoutView="80" zoomScalePageLayoutView="0" workbookViewId="0" topLeftCell="A130">
      <selection activeCell="H146" sqref="H146"/>
    </sheetView>
  </sheetViews>
  <sheetFormatPr defaultColWidth="9.140625" defaultRowHeight="12.75"/>
  <cols>
    <col min="1" max="1" width="5.57421875" style="39" customWidth="1"/>
    <col min="2" max="3" width="45.57421875" style="40" customWidth="1"/>
    <col min="4" max="4" width="10.57421875" style="41" customWidth="1"/>
    <col min="5" max="5" width="10.57421875" style="42" customWidth="1"/>
    <col min="6" max="6" width="13.57421875" style="31" customWidth="1"/>
    <col min="7" max="7" width="13.57421875" style="52" customWidth="1"/>
    <col min="8" max="8" width="10.140625" style="30" bestFit="1" customWidth="1"/>
    <col min="9" max="16384" width="9.140625" style="30" customWidth="1"/>
  </cols>
  <sheetData>
    <row r="1" spans="1:7" ht="12.75" customHeight="1">
      <c r="A1" s="35"/>
      <c r="B1" s="36"/>
      <c r="C1" s="36"/>
      <c r="D1" s="37"/>
      <c r="E1" s="38"/>
      <c r="F1" s="175"/>
      <c r="G1" s="51"/>
    </row>
    <row r="2" ht="12.75" customHeight="1"/>
    <row r="3" ht="12.75" customHeight="1"/>
    <row r="4" ht="12.75" customHeight="1"/>
    <row r="5" spans="1:7" s="177" customFormat="1" ht="12.75" customHeight="1">
      <c r="A5" s="43"/>
      <c r="B5" s="44" t="s">
        <v>680</v>
      </c>
      <c r="C5" s="44"/>
      <c r="D5" s="44" t="s">
        <v>681</v>
      </c>
      <c r="E5" s="44"/>
      <c r="G5" s="44"/>
    </row>
    <row r="6" spans="1:7" s="177" customFormat="1" ht="12.75" customHeight="1">
      <c r="A6" s="43"/>
      <c r="B6" s="44"/>
      <c r="C6" s="44"/>
      <c r="D6" s="44" t="s">
        <v>682</v>
      </c>
      <c r="E6" s="44"/>
      <c r="G6" s="44"/>
    </row>
    <row r="7" spans="1:7" s="177" customFormat="1" ht="12.75" customHeight="1">
      <c r="A7" s="43"/>
      <c r="B7" s="44"/>
      <c r="C7" s="44"/>
      <c r="D7" s="44"/>
      <c r="E7" s="44"/>
      <c r="G7" s="44"/>
    </row>
    <row r="8" spans="1:7" s="177" customFormat="1" ht="12.75" customHeight="1">
      <c r="A8" s="43"/>
      <c r="B8" s="44" t="s">
        <v>683</v>
      </c>
      <c r="C8" s="44"/>
      <c r="D8" s="44" t="s">
        <v>684</v>
      </c>
      <c r="E8" s="44"/>
      <c r="G8" s="44"/>
    </row>
    <row r="9" spans="1:7" s="177" customFormat="1" ht="12.75" customHeight="1">
      <c r="A9" s="43"/>
      <c r="B9" s="44"/>
      <c r="C9" s="44"/>
      <c r="D9" s="44" t="s">
        <v>685</v>
      </c>
      <c r="E9" s="44"/>
      <c r="G9" s="44"/>
    </row>
    <row r="10" spans="1:7" s="177" customFormat="1" ht="12.75" customHeight="1">
      <c r="A10" s="43"/>
      <c r="B10" s="44"/>
      <c r="C10" s="44"/>
      <c r="D10" s="44"/>
      <c r="E10" s="44"/>
      <c r="G10" s="44"/>
    </row>
    <row r="11" spans="1:7" s="177" customFormat="1" ht="12.75" customHeight="1">
      <c r="A11" s="43"/>
      <c r="B11" s="44" t="s">
        <v>686</v>
      </c>
      <c r="C11" s="44"/>
      <c r="D11" s="44" t="s">
        <v>687</v>
      </c>
      <c r="E11" s="44"/>
      <c r="G11" s="44"/>
    </row>
    <row r="12" spans="1:7" s="177" customFormat="1" ht="12.75" customHeight="1">
      <c r="A12" s="43"/>
      <c r="B12" s="44"/>
      <c r="C12" s="44"/>
      <c r="D12" s="44"/>
      <c r="E12" s="44"/>
      <c r="G12" s="44"/>
    </row>
    <row r="13" spans="1:7" s="177" customFormat="1" ht="12.75" customHeight="1">
      <c r="A13" s="43"/>
      <c r="B13" s="44"/>
      <c r="C13" s="44"/>
      <c r="D13" s="44"/>
      <c r="E13" s="44"/>
      <c r="G13" s="44"/>
    </row>
    <row r="14" spans="1:7" s="177" customFormat="1" ht="12.75" customHeight="1">
      <c r="A14" s="43"/>
      <c r="B14" s="44" t="s">
        <v>688</v>
      </c>
      <c r="C14" s="44"/>
      <c r="D14" s="44" t="s">
        <v>689</v>
      </c>
      <c r="E14" s="44"/>
      <c r="G14" s="44"/>
    </row>
    <row r="15" spans="1:7" s="177" customFormat="1" ht="12.75" customHeight="1">
      <c r="A15" s="43"/>
      <c r="B15" s="44"/>
      <c r="C15" s="44"/>
      <c r="D15" s="44"/>
      <c r="E15" s="44"/>
      <c r="G15" s="44"/>
    </row>
    <row r="16" spans="1:7" s="177" customFormat="1" ht="12.75" customHeight="1">
      <c r="A16" s="43"/>
      <c r="B16" s="44"/>
      <c r="C16" s="44"/>
      <c r="D16" s="44"/>
      <c r="E16" s="44"/>
      <c r="G16" s="44"/>
    </row>
    <row r="17" spans="1:7" s="177" customFormat="1" ht="12.75" customHeight="1">
      <c r="A17" s="43"/>
      <c r="B17" s="44" t="s">
        <v>690</v>
      </c>
      <c r="C17" s="44"/>
      <c r="D17" s="44" t="s">
        <v>691</v>
      </c>
      <c r="E17" s="44"/>
      <c r="G17" s="44"/>
    </row>
    <row r="18" spans="1:7" s="177" customFormat="1" ht="12.75" customHeight="1">
      <c r="A18" s="43"/>
      <c r="B18" s="44"/>
      <c r="C18" s="44"/>
      <c r="D18" s="44"/>
      <c r="E18" s="44"/>
      <c r="G18" s="44"/>
    </row>
    <row r="19" spans="1:7" s="177" customFormat="1" ht="12.75" customHeight="1">
      <c r="A19" s="43"/>
      <c r="B19" s="44"/>
      <c r="C19" s="44"/>
      <c r="D19" s="44"/>
      <c r="E19" s="44"/>
      <c r="G19" s="44"/>
    </row>
    <row r="20" spans="1:7" s="177" customFormat="1" ht="12.75" customHeight="1">
      <c r="A20" s="43"/>
      <c r="B20" s="44" t="s">
        <v>692</v>
      </c>
      <c r="C20" s="44"/>
      <c r="D20" s="44" t="s">
        <v>693</v>
      </c>
      <c r="E20" s="44"/>
      <c r="G20" s="44"/>
    </row>
    <row r="21" spans="1:9" s="31" customFormat="1" ht="12.75" customHeight="1">
      <c r="A21" s="39"/>
      <c r="B21" s="40"/>
      <c r="C21" s="40"/>
      <c r="D21" s="41"/>
      <c r="E21" s="42"/>
      <c r="G21" s="52"/>
      <c r="H21" s="30"/>
      <c r="I21" s="30"/>
    </row>
    <row r="22" spans="1:9" s="31" customFormat="1" ht="12.75" customHeight="1">
      <c r="A22" s="39"/>
      <c r="B22" s="40"/>
      <c r="C22" s="40"/>
      <c r="D22" s="41"/>
      <c r="E22" s="42"/>
      <c r="G22" s="52"/>
      <c r="H22" s="30"/>
      <c r="I22" s="30"/>
    </row>
    <row r="23" spans="1:9" s="31" customFormat="1" ht="12.75" customHeight="1">
      <c r="A23" s="39"/>
      <c r="B23" s="40"/>
      <c r="C23" s="40"/>
      <c r="D23" s="41"/>
      <c r="E23" s="42"/>
      <c r="G23" s="52"/>
      <c r="H23" s="30"/>
      <c r="I23" s="30"/>
    </row>
    <row r="24" spans="1:9" s="31" customFormat="1" ht="42.75" customHeight="1">
      <c r="A24" s="39"/>
      <c r="B24" s="45" t="s">
        <v>694</v>
      </c>
      <c r="C24" s="45"/>
      <c r="D24" s="45"/>
      <c r="E24" s="45"/>
      <c r="F24" s="178"/>
      <c r="G24" s="52"/>
      <c r="H24" s="30"/>
      <c r="I24" s="30"/>
    </row>
    <row r="25" spans="1:9" s="31" customFormat="1" ht="12.75" customHeight="1">
      <c r="A25" s="39"/>
      <c r="B25" s="40"/>
      <c r="C25" s="40"/>
      <c r="D25" s="41"/>
      <c r="E25" s="42"/>
      <c r="G25" s="52"/>
      <c r="H25" s="30"/>
      <c r="I25" s="30"/>
    </row>
    <row r="26" spans="1:9" s="31" customFormat="1" ht="12.75" customHeight="1">
      <c r="A26" s="39"/>
      <c r="B26" s="40"/>
      <c r="C26" s="40"/>
      <c r="D26" s="41"/>
      <c r="E26" s="42"/>
      <c r="G26" s="52"/>
      <c r="H26" s="30"/>
      <c r="I26" s="30"/>
    </row>
    <row r="27" spans="1:9" s="31" customFormat="1" ht="12.75" customHeight="1">
      <c r="A27" s="39"/>
      <c r="B27" s="40"/>
      <c r="C27" s="40"/>
      <c r="D27" s="41"/>
      <c r="E27" s="42"/>
      <c r="G27" s="52"/>
      <c r="H27" s="30"/>
      <c r="I27" s="30"/>
    </row>
    <row r="28" spans="1:9" s="31" customFormat="1" ht="12.75" customHeight="1">
      <c r="A28" s="39"/>
      <c r="B28" s="40"/>
      <c r="C28" s="40"/>
      <c r="D28" s="41"/>
      <c r="E28" s="42"/>
      <c r="G28" s="52"/>
      <c r="H28" s="30"/>
      <c r="I28" s="30"/>
    </row>
    <row r="29" spans="1:9" s="31" customFormat="1" ht="12.75" customHeight="1">
      <c r="A29" s="39"/>
      <c r="B29" s="40"/>
      <c r="C29" s="40"/>
      <c r="D29" s="41"/>
      <c r="E29" s="42"/>
      <c r="G29" s="52"/>
      <c r="H29" s="30"/>
      <c r="I29" s="30"/>
    </row>
    <row r="30" spans="1:9" s="31" customFormat="1" ht="12.75" customHeight="1">
      <c r="A30" s="39"/>
      <c r="B30" s="40"/>
      <c r="C30" s="40"/>
      <c r="D30" s="41"/>
      <c r="E30" s="42"/>
      <c r="G30" s="52"/>
      <c r="H30" s="30"/>
      <c r="I30" s="30"/>
    </row>
    <row r="31" spans="1:9" s="31" customFormat="1" ht="12.75" customHeight="1">
      <c r="A31" s="39"/>
      <c r="B31" s="40"/>
      <c r="C31" s="40"/>
      <c r="D31" s="41"/>
      <c r="E31" s="42"/>
      <c r="G31" s="52"/>
      <c r="H31" s="30"/>
      <c r="I31" s="30"/>
    </row>
    <row r="32" spans="1:9" s="31" customFormat="1" ht="12.75" customHeight="1">
      <c r="A32" s="39"/>
      <c r="B32" s="40"/>
      <c r="C32" s="40"/>
      <c r="D32" s="41"/>
      <c r="E32" s="42"/>
      <c r="G32" s="52"/>
      <c r="H32" s="30"/>
      <c r="I32" s="30"/>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spans="1:9" s="31" customFormat="1" ht="12.75" customHeight="1">
      <c r="A49" s="39"/>
      <c r="B49" s="40"/>
      <c r="C49" s="40"/>
      <c r="D49" s="41"/>
      <c r="E49" s="42"/>
      <c r="G49" s="52"/>
      <c r="H49" s="30"/>
      <c r="I49" s="30"/>
    </row>
    <row r="50" spans="1:9" s="31" customFormat="1" ht="12.75" customHeight="1">
      <c r="A50" s="39"/>
      <c r="B50" s="40"/>
      <c r="C50" s="40"/>
      <c r="D50" s="41"/>
      <c r="E50" s="42"/>
      <c r="G50" s="52"/>
      <c r="H50" s="30"/>
      <c r="I50" s="30"/>
    </row>
    <row r="51" spans="1:9" s="31" customFormat="1" ht="12.75" customHeight="1">
      <c r="A51" s="39"/>
      <c r="B51" s="40"/>
      <c r="C51" s="40"/>
      <c r="D51" s="41"/>
      <c r="E51" s="42"/>
      <c r="G51" s="52"/>
      <c r="H51" s="30"/>
      <c r="I51" s="30"/>
    </row>
    <row r="52" spans="1:9" s="31" customFormat="1" ht="12.75" customHeight="1">
      <c r="A52" s="39"/>
      <c r="B52" s="40"/>
      <c r="C52" s="40"/>
      <c r="D52" s="41"/>
      <c r="E52" s="42"/>
      <c r="G52" s="52"/>
      <c r="H52" s="30"/>
      <c r="I52" s="30"/>
    </row>
    <row r="53" spans="1:9" s="31" customFormat="1" ht="12.75" customHeight="1">
      <c r="A53" s="39"/>
      <c r="B53" s="40"/>
      <c r="C53" s="40"/>
      <c r="D53" s="41"/>
      <c r="E53" s="42"/>
      <c r="G53" s="52"/>
      <c r="H53" s="30"/>
      <c r="I53" s="30"/>
    </row>
    <row r="54" spans="1:9" s="31" customFormat="1" ht="12.75" customHeight="1">
      <c r="A54" s="39"/>
      <c r="B54" s="40"/>
      <c r="C54" s="40"/>
      <c r="D54" s="41"/>
      <c r="E54" s="42"/>
      <c r="G54" s="52"/>
      <c r="H54" s="30"/>
      <c r="I54" s="30"/>
    </row>
    <row r="55" spans="1:9" s="31" customFormat="1" ht="12.75" customHeight="1">
      <c r="A55" s="39"/>
      <c r="B55" s="40"/>
      <c r="C55" s="40"/>
      <c r="D55" s="41"/>
      <c r="E55" s="42"/>
      <c r="G55" s="52"/>
      <c r="H55" s="30"/>
      <c r="I55" s="30"/>
    </row>
    <row r="56" spans="1:9" s="31" customFormat="1" ht="12.75" customHeight="1">
      <c r="A56" s="39"/>
      <c r="B56" s="40"/>
      <c r="C56" s="40"/>
      <c r="D56" s="41"/>
      <c r="E56" s="46" t="s">
        <v>695</v>
      </c>
      <c r="G56" s="52"/>
      <c r="H56" s="30"/>
      <c r="I56" s="30"/>
    </row>
    <row r="57" spans="1:9" s="31" customFormat="1" ht="12.75" customHeight="1">
      <c r="A57" s="39"/>
      <c r="B57" s="40"/>
      <c r="C57" s="40"/>
      <c r="D57" s="41"/>
      <c r="E57" s="46"/>
      <c r="G57" s="52"/>
      <c r="H57" s="30"/>
      <c r="I57" s="30"/>
    </row>
    <row r="58" spans="1:9" s="31" customFormat="1" ht="12.75" customHeight="1">
      <c r="A58" s="39"/>
      <c r="B58" s="40"/>
      <c r="C58" s="40"/>
      <c r="D58" s="41"/>
      <c r="E58" s="46"/>
      <c r="G58" s="52"/>
      <c r="H58" s="30"/>
      <c r="I58" s="30"/>
    </row>
    <row r="59" spans="1:9" s="31" customFormat="1" ht="12.75" customHeight="1">
      <c r="A59" s="39"/>
      <c r="B59" s="40"/>
      <c r="C59" s="40"/>
      <c r="D59" s="41"/>
      <c r="E59" s="46"/>
      <c r="G59" s="52"/>
      <c r="H59" s="30"/>
      <c r="I59" s="30"/>
    </row>
    <row r="60" spans="1:9" s="31" customFormat="1" ht="12.75" customHeight="1">
      <c r="A60" s="39"/>
      <c r="B60" s="40"/>
      <c r="C60" s="40"/>
      <c r="D60" s="41"/>
      <c r="E60" s="47"/>
      <c r="F60" s="32"/>
      <c r="G60" s="52"/>
      <c r="H60" s="30"/>
      <c r="I60" s="30"/>
    </row>
    <row r="61" spans="1:9" s="31" customFormat="1" ht="12.75" customHeight="1">
      <c r="A61" s="39"/>
      <c r="B61" s="40"/>
      <c r="C61" s="40"/>
      <c r="D61" s="41"/>
      <c r="E61" s="46" t="s">
        <v>696</v>
      </c>
      <c r="G61" s="52"/>
      <c r="H61" s="30"/>
      <c r="I61" s="30"/>
    </row>
    <row r="62" spans="1:9" s="31" customFormat="1" ht="12.75" customHeight="1">
      <c r="A62" s="39"/>
      <c r="B62" s="40"/>
      <c r="C62" s="40"/>
      <c r="D62" s="41"/>
      <c r="E62" s="42"/>
      <c r="G62" s="52"/>
      <c r="H62" s="30"/>
      <c r="I62" s="30"/>
    </row>
    <row r="63" spans="1:9" s="31" customFormat="1" ht="12.75" customHeight="1">
      <c r="A63" s="39"/>
      <c r="B63" s="40"/>
      <c r="C63" s="40"/>
      <c r="D63" s="41"/>
      <c r="E63" s="42"/>
      <c r="G63" s="52"/>
      <c r="H63" s="30"/>
      <c r="I63" s="30"/>
    </row>
    <row r="64" spans="1:9" s="31" customFormat="1" ht="12.75" customHeight="1">
      <c r="A64" s="39"/>
      <c r="B64" s="40"/>
      <c r="C64" s="40"/>
      <c r="D64" s="41"/>
      <c r="E64" s="42"/>
      <c r="G64" s="52"/>
      <c r="H64" s="30"/>
      <c r="I64" s="30"/>
    </row>
    <row r="65" ht="12.75" customHeight="1"/>
    <row r="66" ht="12.75" customHeight="1"/>
    <row r="67" ht="12.75" customHeight="1"/>
    <row r="68" ht="12.75" customHeight="1"/>
    <row r="69" spans="1:7" ht="12.75" customHeight="1">
      <c r="A69" s="35"/>
      <c r="B69" s="36"/>
      <c r="C69" s="36"/>
      <c r="D69" s="37"/>
      <c r="E69" s="38"/>
      <c r="F69" s="175"/>
      <c r="G69" s="51"/>
    </row>
    <row r="70" spans="2:3" ht="12.75">
      <c r="B70" s="43" t="s">
        <v>697</v>
      </c>
      <c r="C70" s="43"/>
    </row>
    <row r="72" spans="2:3" ht="12.75">
      <c r="B72" s="48" t="s">
        <v>698</v>
      </c>
      <c r="C72" s="48"/>
    </row>
    <row r="73" spans="2:3" ht="12.75">
      <c r="B73" s="48" t="s">
        <v>699</v>
      </c>
      <c r="C73" s="48"/>
    </row>
    <row r="74" spans="2:3" ht="12.75">
      <c r="B74" s="48" t="s">
        <v>700</v>
      </c>
      <c r="C74" s="48"/>
    </row>
    <row r="75" spans="2:3" ht="12.75">
      <c r="B75" s="48"/>
      <c r="C75" s="48"/>
    </row>
    <row r="76" spans="2:3" ht="12.75">
      <c r="B76" s="49" t="s">
        <v>701</v>
      </c>
      <c r="C76" s="49"/>
    </row>
    <row r="77" spans="2:3" ht="12.75">
      <c r="B77" s="49" t="s">
        <v>702</v>
      </c>
      <c r="C77" s="49"/>
    </row>
    <row r="78" spans="2:3" ht="12.75">
      <c r="B78" s="49" t="s">
        <v>703</v>
      </c>
      <c r="C78" s="49"/>
    </row>
    <row r="79" spans="2:3" ht="12.75">
      <c r="B79" s="49" t="s">
        <v>704</v>
      </c>
      <c r="C79" s="49"/>
    </row>
    <row r="80" spans="2:3" ht="12.75">
      <c r="B80" s="49" t="s">
        <v>705</v>
      </c>
      <c r="C80" s="49"/>
    </row>
    <row r="81" spans="1:9" s="176" customFormat="1" ht="12.75">
      <c r="A81" s="39"/>
      <c r="B81" s="49" t="s">
        <v>706</v>
      </c>
      <c r="C81" s="49"/>
      <c r="D81" s="41"/>
      <c r="E81" s="42"/>
      <c r="F81" s="31"/>
      <c r="G81" s="52"/>
      <c r="H81" s="30"/>
      <c r="I81" s="30"/>
    </row>
    <row r="82" spans="1:9" s="176" customFormat="1" ht="12.75">
      <c r="A82" s="39"/>
      <c r="B82" s="49" t="s">
        <v>707</v>
      </c>
      <c r="C82" s="49"/>
      <c r="D82" s="41"/>
      <c r="E82" s="42"/>
      <c r="F82" s="31"/>
      <c r="G82" s="52"/>
      <c r="H82" s="30"/>
      <c r="I82" s="30"/>
    </row>
    <row r="83" spans="1:9" s="176" customFormat="1" ht="12.75">
      <c r="A83" s="39"/>
      <c r="B83" s="49" t="s">
        <v>708</v>
      </c>
      <c r="C83" s="49"/>
      <c r="D83" s="41"/>
      <c r="E83" s="42"/>
      <c r="F83" s="31"/>
      <c r="G83" s="52"/>
      <c r="H83" s="30"/>
      <c r="I83" s="30"/>
    </row>
    <row r="84" spans="1:9" s="176" customFormat="1" ht="12.75">
      <c r="A84" s="39"/>
      <c r="B84" s="49" t="s">
        <v>709</v>
      </c>
      <c r="C84" s="49"/>
      <c r="D84" s="41"/>
      <c r="E84" s="42"/>
      <c r="F84" s="31"/>
      <c r="G84" s="52"/>
      <c r="H84" s="30"/>
      <c r="I84" s="30"/>
    </row>
    <row r="85" spans="1:9" s="176" customFormat="1" ht="12.75">
      <c r="A85" s="39"/>
      <c r="B85" s="49" t="s">
        <v>710</v>
      </c>
      <c r="C85" s="49"/>
      <c r="D85" s="41"/>
      <c r="E85" s="42"/>
      <c r="F85" s="31"/>
      <c r="G85" s="52"/>
      <c r="H85" s="30"/>
      <c r="I85" s="30"/>
    </row>
    <row r="86" spans="1:9" s="176" customFormat="1" ht="12.75">
      <c r="A86" s="39"/>
      <c r="B86" s="49" t="s">
        <v>711</v>
      </c>
      <c r="C86" s="49"/>
      <c r="D86" s="41"/>
      <c r="E86" s="42"/>
      <c r="F86" s="31"/>
      <c r="G86" s="52"/>
      <c r="H86" s="30"/>
      <c r="I86" s="30"/>
    </row>
    <row r="87" spans="1:9" s="176" customFormat="1" ht="12.75">
      <c r="A87" s="39"/>
      <c r="B87" s="49" t="s">
        <v>712</v>
      </c>
      <c r="C87" s="49"/>
      <c r="D87" s="41"/>
      <c r="E87" s="42"/>
      <c r="F87" s="31"/>
      <c r="G87" s="52"/>
      <c r="H87" s="30"/>
      <c r="I87" s="30"/>
    </row>
    <row r="89" spans="1:9" s="176" customFormat="1" ht="12.75">
      <c r="A89" s="39"/>
      <c r="B89" s="49" t="s">
        <v>713</v>
      </c>
      <c r="C89" s="49"/>
      <c r="D89" s="41"/>
      <c r="E89" s="42"/>
      <c r="F89" s="31"/>
      <c r="G89" s="52"/>
      <c r="H89" s="30"/>
      <c r="I89" s="30"/>
    </row>
    <row r="90" spans="1:9" s="176" customFormat="1" ht="12.75">
      <c r="A90" s="39"/>
      <c r="B90" s="49" t="s">
        <v>714</v>
      </c>
      <c r="C90" s="49"/>
      <c r="D90" s="41"/>
      <c r="E90" s="42"/>
      <c r="F90" s="31"/>
      <c r="G90" s="52"/>
      <c r="H90" s="30"/>
      <c r="I90" s="30"/>
    </row>
    <row r="91" spans="1:9" s="176" customFormat="1" ht="12.75">
      <c r="A91" s="39"/>
      <c r="B91" s="49" t="s">
        <v>715</v>
      </c>
      <c r="C91" s="49"/>
      <c r="D91" s="41"/>
      <c r="E91" s="42"/>
      <c r="F91" s="31"/>
      <c r="G91" s="52"/>
      <c r="H91" s="30"/>
      <c r="I91" s="30"/>
    </row>
    <row r="92" spans="1:9" s="176" customFormat="1" ht="12.75">
      <c r="A92" s="39"/>
      <c r="B92" s="49" t="s">
        <v>716</v>
      </c>
      <c r="C92" s="49"/>
      <c r="D92" s="41"/>
      <c r="E92" s="42"/>
      <c r="F92" s="31"/>
      <c r="G92" s="52"/>
      <c r="H92" s="30"/>
      <c r="I92" s="30"/>
    </row>
    <row r="94" spans="1:9" s="176" customFormat="1" ht="12.75">
      <c r="A94" s="39"/>
      <c r="B94" s="49" t="s">
        <v>717</v>
      </c>
      <c r="C94" s="49"/>
      <c r="D94" s="41"/>
      <c r="E94" s="42"/>
      <c r="F94" s="31"/>
      <c r="G94" s="52"/>
      <c r="H94" s="30"/>
      <c r="I94" s="30"/>
    </row>
    <row r="95" spans="1:9" s="176" customFormat="1" ht="12.75">
      <c r="A95" s="39"/>
      <c r="B95" s="49" t="s">
        <v>718</v>
      </c>
      <c r="C95" s="49"/>
      <c r="D95" s="41"/>
      <c r="E95" s="42"/>
      <c r="F95" s="31"/>
      <c r="G95" s="52"/>
      <c r="H95" s="30"/>
      <c r="I95" s="30"/>
    </row>
    <row r="96" spans="1:9" s="176" customFormat="1" ht="12.75">
      <c r="A96" s="39"/>
      <c r="B96" s="49" t="s">
        <v>719</v>
      </c>
      <c r="C96" s="49"/>
      <c r="D96" s="41"/>
      <c r="E96" s="42"/>
      <c r="F96" s="31"/>
      <c r="G96" s="52"/>
      <c r="H96" s="30"/>
      <c r="I96" s="30"/>
    </row>
    <row r="97" spans="1:9" s="176" customFormat="1" ht="12.75">
      <c r="A97" s="39"/>
      <c r="B97" s="49" t="s">
        <v>720</v>
      </c>
      <c r="C97" s="49"/>
      <c r="D97" s="41"/>
      <c r="E97" s="42"/>
      <c r="F97" s="31"/>
      <c r="G97" s="52"/>
      <c r="H97" s="30"/>
      <c r="I97" s="30"/>
    </row>
    <row r="99" spans="1:9" s="176" customFormat="1" ht="12.75">
      <c r="A99" s="39"/>
      <c r="B99" s="50" t="s">
        <v>721</v>
      </c>
      <c r="C99" s="50"/>
      <c r="D99" s="41"/>
      <c r="E99" s="42"/>
      <c r="F99" s="31"/>
      <c r="G99" s="52"/>
      <c r="H99" s="30"/>
      <c r="I99" s="30"/>
    </row>
    <row r="100" spans="1:9" s="176" customFormat="1" ht="12.75">
      <c r="A100" s="39"/>
      <c r="B100" s="50" t="s">
        <v>722</v>
      </c>
      <c r="C100" s="50"/>
      <c r="D100" s="41"/>
      <c r="E100" s="42"/>
      <c r="F100" s="31"/>
      <c r="G100" s="52"/>
      <c r="H100" s="30"/>
      <c r="I100" s="30"/>
    </row>
    <row r="101" spans="1:9" s="176" customFormat="1" ht="12.75">
      <c r="A101" s="39"/>
      <c r="B101" s="50" t="s">
        <v>723</v>
      </c>
      <c r="C101" s="50"/>
      <c r="D101" s="41"/>
      <c r="E101" s="42"/>
      <c r="F101" s="31"/>
      <c r="G101" s="52"/>
      <c r="H101" s="30"/>
      <c r="I101" s="30"/>
    </row>
    <row r="103" spans="1:9" s="176" customFormat="1" ht="12.75">
      <c r="A103" s="39"/>
      <c r="B103" s="50" t="s">
        <v>724</v>
      </c>
      <c r="C103" s="50"/>
      <c r="D103" s="41"/>
      <c r="E103" s="42"/>
      <c r="F103" s="31"/>
      <c r="G103" s="52"/>
      <c r="H103" s="30"/>
      <c r="I103" s="30"/>
    </row>
    <row r="104" spans="1:9" s="176" customFormat="1" ht="12.75">
      <c r="A104" s="39"/>
      <c r="B104" s="50" t="s">
        <v>725</v>
      </c>
      <c r="C104" s="50"/>
      <c r="D104" s="41"/>
      <c r="E104" s="42"/>
      <c r="F104" s="31"/>
      <c r="G104" s="52"/>
      <c r="H104" s="30"/>
      <c r="I104" s="30"/>
    </row>
    <row r="105" spans="1:9" s="176" customFormat="1" ht="12.75">
      <c r="A105" s="39"/>
      <c r="B105" s="50" t="s">
        <v>726</v>
      </c>
      <c r="C105" s="50"/>
      <c r="D105" s="41"/>
      <c r="E105" s="42"/>
      <c r="F105" s="31"/>
      <c r="G105" s="52"/>
      <c r="H105" s="30"/>
      <c r="I105" s="30"/>
    </row>
    <row r="106" spans="1:9" s="176" customFormat="1" ht="12.75">
      <c r="A106" s="39"/>
      <c r="B106" s="50" t="s">
        <v>727</v>
      </c>
      <c r="C106" s="50"/>
      <c r="D106" s="41"/>
      <c r="E106" s="42"/>
      <c r="F106" s="31"/>
      <c r="G106" s="52"/>
      <c r="H106" s="30"/>
      <c r="I106" s="30"/>
    </row>
    <row r="108" spans="1:9" s="176" customFormat="1" ht="12.75">
      <c r="A108" s="39"/>
      <c r="B108" s="50" t="s">
        <v>728</v>
      </c>
      <c r="C108" s="50"/>
      <c r="D108" s="41"/>
      <c r="E108" s="42"/>
      <c r="F108" s="31"/>
      <c r="G108" s="52"/>
      <c r="H108" s="30"/>
      <c r="I108" s="30"/>
    </row>
    <row r="109" spans="1:9" s="176" customFormat="1" ht="12.75">
      <c r="A109" s="39"/>
      <c r="B109" s="50" t="s">
        <v>729</v>
      </c>
      <c r="C109" s="50"/>
      <c r="D109" s="41"/>
      <c r="E109" s="42"/>
      <c r="F109" s="31"/>
      <c r="G109" s="52"/>
      <c r="H109" s="30"/>
      <c r="I109" s="30"/>
    </row>
    <row r="110" spans="1:9" s="176" customFormat="1" ht="12.75">
      <c r="A110" s="39"/>
      <c r="B110" s="50" t="s">
        <v>730</v>
      </c>
      <c r="C110" s="50"/>
      <c r="D110" s="41"/>
      <c r="E110" s="42"/>
      <c r="F110" s="31"/>
      <c r="G110" s="52"/>
      <c r="H110" s="30"/>
      <c r="I110" s="30"/>
    </row>
    <row r="112" spans="1:9" s="176" customFormat="1" ht="12.75">
      <c r="A112" s="39"/>
      <c r="B112" s="50" t="s">
        <v>731</v>
      </c>
      <c r="C112" s="50"/>
      <c r="D112" s="41"/>
      <c r="E112" s="42"/>
      <c r="F112" s="31"/>
      <c r="G112" s="52"/>
      <c r="H112" s="30"/>
      <c r="I112" s="30"/>
    </row>
    <row r="113" spans="1:9" s="176" customFormat="1" ht="12.75">
      <c r="A113" s="39"/>
      <c r="B113" s="50" t="s">
        <v>732</v>
      </c>
      <c r="C113" s="50"/>
      <c r="D113" s="41"/>
      <c r="E113" s="42"/>
      <c r="F113" s="31"/>
      <c r="G113" s="52"/>
      <c r="H113" s="30"/>
      <c r="I113" s="30"/>
    </row>
    <row r="114" spans="1:9" s="176" customFormat="1" ht="12.75">
      <c r="A114" s="39"/>
      <c r="B114" s="50" t="s">
        <v>733</v>
      </c>
      <c r="C114" s="50"/>
      <c r="D114" s="41"/>
      <c r="E114" s="42"/>
      <c r="F114" s="31"/>
      <c r="G114" s="52"/>
      <c r="H114" s="30"/>
      <c r="I114" s="30"/>
    </row>
    <row r="115" spans="1:9" s="176" customFormat="1" ht="12.75">
      <c r="A115" s="39"/>
      <c r="B115" s="50" t="s">
        <v>734</v>
      </c>
      <c r="C115" s="50"/>
      <c r="D115" s="41"/>
      <c r="E115" s="42"/>
      <c r="F115" s="31"/>
      <c r="G115" s="52"/>
      <c r="H115" s="30"/>
      <c r="I115" s="30"/>
    </row>
    <row r="117" spans="1:9" s="176" customFormat="1" ht="12.75">
      <c r="A117" s="39"/>
      <c r="B117" s="50" t="s">
        <v>735</v>
      </c>
      <c r="C117" s="50"/>
      <c r="D117" s="41"/>
      <c r="E117" s="42"/>
      <c r="F117" s="31"/>
      <c r="G117" s="52"/>
      <c r="H117" s="30"/>
      <c r="I117" s="30"/>
    </row>
    <row r="118" spans="1:9" s="176" customFormat="1" ht="12.75">
      <c r="A118" s="39"/>
      <c r="B118" s="50" t="s">
        <v>736</v>
      </c>
      <c r="C118" s="50"/>
      <c r="D118" s="41"/>
      <c r="E118" s="42"/>
      <c r="F118" s="31"/>
      <c r="G118" s="52"/>
      <c r="H118" s="30"/>
      <c r="I118" s="30"/>
    </row>
    <row r="119" spans="1:9" s="176" customFormat="1" ht="12.75">
      <c r="A119" s="39"/>
      <c r="B119" s="50" t="s">
        <v>737</v>
      </c>
      <c r="C119" s="50"/>
      <c r="D119" s="41"/>
      <c r="E119" s="42"/>
      <c r="F119" s="31"/>
      <c r="G119" s="52"/>
      <c r="H119" s="30"/>
      <c r="I119" s="30"/>
    </row>
    <row r="121" spans="1:9" s="176" customFormat="1" ht="12.75">
      <c r="A121" s="39"/>
      <c r="B121" s="50" t="s">
        <v>738</v>
      </c>
      <c r="C121" s="50"/>
      <c r="D121" s="41"/>
      <c r="E121" s="42"/>
      <c r="F121" s="31"/>
      <c r="G121" s="52"/>
      <c r="H121" s="30"/>
      <c r="I121" s="30"/>
    </row>
    <row r="122" spans="1:9" s="176" customFormat="1" ht="12.75">
      <c r="A122" s="39"/>
      <c r="B122" s="50" t="s">
        <v>739</v>
      </c>
      <c r="C122" s="50"/>
      <c r="D122" s="41"/>
      <c r="E122" s="42"/>
      <c r="F122" s="31"/>
      <c r="G122" s="52"/>
      <c r="H122" s="30"/>
      <c r="I122" s="30"/>
    </row>
    <row r="123" spans="1:9" s="176" customFormat="1" ht="12.75">
      <c r="A123" s="39"/>
      <c r="B123" s="50" t="s">
        <v>740</v>
      </c>
      <c r="C123" s="50"/>
      <c r="D123" s="41"/>
      <c r="E123" s="42"/>
      <c r="F123" s="31"/>
      <c r="G123" s="52"/>
      <c r="H123" s="30"/>
      <c r="I123" s="30"/>
    </row>
    <row r="124" spans="1:9" s="176" customFormat="1" ht="12.75">
      <c r="A124" s="39"/>
      <c r="B124" s="50" t="s">
        <v>741</v>
      </c>
      <c r="C124" s="50"/>
      <c r="D124" s="41"/>
      <c r="E124" s="42"/>
      <c r="F124" s="31"/>
      <c r="G124" s="52"/>
      <c r="H124" s="30"/>
      <c r="I124" s="30"/>
    </row>
    <row r="125" spans="1:9" s="176" customFormat="1" ht="12.75">
      <c r="A125" s="39"/>
      <c r="B125" s="50" t="s">
        <v>742</v>
      </c>
      <c r="C125" s="50"/>
      <c r="D125" s="41"/>
      <c r="E125" s="42"/>
      <c r="F125" s="31"/>
      <c r="G125" s="52"/>
      <c r="H125" s="30"/>
      <c r="I125" s="30"/>
    </row>
    <row r="127" spans="1:9" s="176" customFormat="1" ht="12.75">
      <c r="A127" s="39"/>
      <c r="B127" s="50" t="s">
        <v>743</v>
      </c>
      <c r="C127" s="50"/>
      <c r="D127" s="41"/>
      <c r="E127" s="42"/>
      <c r="F127" s="31"/>
      <c r="G127" s="52"/>
      <c r="H127" s="30"/>
      <c r="I127" s="30"/>
    </row>
    <row r="128" spans="1:9" s="176" customFormat="1" ht="12.75">
      <c r="A128" s="39"/>
      <c r="B128" s="50" t="s">
        <v>744</v>
      </c>
      <c r="C128" s="50"/>
      <c r="D128" s="41"/>
      <c r="E128" s="42"/>
      <c r="F128" s="31"/>
      <c r="G128" s="52"/>
      <c r="H128" s="30"/>
      <c r="I128" s="30"/>
    </row>
    <row r="130" spans="2:3" ht="12.75">
      <c r="B130" s="50" t="s">
        <v>745</v>
      </c>
      <c r="C130" s="50"/>
    </row>
    <row r="131" spans="2:3" ht="12.75">
      <c r="B131" s="50" t="s">
        <v>746</v>
      </c>
      <c r="C131" s="50"/>
    </row>
    <row r="133" spans="2:3" ht="12.75">
      <c r="B133" s="50" t="s">
        <v>747</v>
      </c>
      <c r="C133" s="50"/>
    </row>
    <row r="134" spans="2:3" ht="12.75">
      <c r="B134" s="50" t="s">
        <v>748</v>
      </c>
      <c r="C134" s="50"/>
    </row>
    <row r="135" spans="2:3" ht="12.75">
      <c r="B135" s="50" t="s">
        <v>749</v>
      </c>
      <c r="C135" s="50"/>
    </row>
    <row r="136" spans="2:3" ht="12.75">
      <c r="B136" s="48" t="s">
        <v>750</v>
      </c>
      <c r="C136" s="48"/>
    </row>
    <row r="137" spans="2:3" ht="12.75">
      <c r="B137" s="50"/>
      <c r="C137" s="50"/>
    </row>
    <row r="138" spans="1:8" ht="12.75">
      <c r="A138" s="379"/>
      <c r="B138" s="380"/>
      <c r="C138" s="380"/>
      <c r="D138" s="381"/>
      <c r="E138" s="382"/>
      <c r="F138" s="383"/>
      <c r="G138" s="384"/>
      <c r="H138" s="389"/>
    </row>
    <row r="139" spans="1:8" ht="12.75">
      <c r="A139" s="379" t="s">
        <v>751</v>
      </c>
      <c r="B139" s="385" t="s">
        <v>468</v>
      </c>
      <c r="C139" s="385" t="s">
        <v>938</v>
      </c>
      <c r="D139" s="381" t="s">
        <v>752</v>
      </c>
      <c r="E139" s="386" t="s">
        <v>470</v>
      </c>
      <c r="F139" s="387" t="s">
        <v>753</v>
      </c>
      <c r="G139" s="388" t="s">
        <v>754</v>
      </c>
      <c r="H139" s="389" t="s">
        <v>6</v>
      </c>
    </row>
    <row r="140" spans="1:8" ht="12.75">
      <c r="A140" s="390"/>
      <c r="B140" s="391"/>
      <c r="C140" s="428"/>
      <c r="D140" s="392"/>
      <c r="E140" s="393"/>
      <c r="F140" s="394"/>
      <c r="G140" s="395"/>
      <c r="H140" s="396"/>
    </row>
    <row r="141" spans="1:8" s="33" customFormat="1" ht="15">
      <c r="A141" s="397" t="s">
        <v>755</v>
      </c>
      <c r="B141" s="398" t="s">
        <v>756</v>
      </c>
      <c r="C141" s="429"/>
      <c r="D141" s="399"/>
      <c r="E141" s="400"/>
      <c r="F141" s="401"/>
      <c r="G141" s="402"/>
      <c r="H141" s="403"/>
    </row>
    <row r="142" spans="1:8" ht="12.75">
      <c r="A142" s="390"/>
      <c r="B142" s="391"/>
      <c r="C142" s="428"/>
      <c r="D142" s="392"/>
      <c r="E142" s="393"/>
      <c r="F142" s="394"/>
      <c r="G142" s="395"/>
      <c r="H142" s="396"/>
    </row>
    <row r="143" spans="1:8" ht="25.5">
      <c r="A143" s="390" t="s">
        <v>12</v>
      </c>
      <c r="B143" s="391" t="s">
        <v>757</v>
      </c>
      <c r="C143" s="428"/>
      <c r="D143" s="392" t="s">
        <v>475</v>
      </c>
      <c r="E143" s="393">
        <v>1</v>
      </c>
      <c r="F143" s="394"/>
      <c r="G143" s="395">
        <f>E143*F143</f>
        <v>0</v>
      </c>
      <c r="H143" s="396"/>
    </row>
    <row r="144" spans="1:8" ht="12.75">
      <c r="A144" s="390"/>
      <c r="B144" s="391"/>
      <c r="C144" s="428"/>
      <c r="D144" s="392"/>
      <c r="E144" s="393"/>
      <c r="F144" s="394"/>
      <c r="G144" s="395"/>
      <c r="H144" s="396"/>
    </row>
    <row r="145" spans="1:8" ht="51">
      <c r="A145" s="390" t="s">
        <v>396</v>
      </c>
      <c r="B145" s="391" t="s">
        <v>758</v>
      </c>
      <c r="C145" s="428"/>
      <c r="D145" s="392"/>
      <c r="E145" s="393"/>
      <c r="F145" s="394"/>
      <c r="G145" s="395"/>
      <c r="H145" s="396"/>
    </row>
    <row r="146" spans="1:8" ht="12.75">
      <c r="A146" s="390"/>
      <c r="B146" s="391" t="s">
        <v>759</v>
      </c>
      <c r="C146" s="428"/>
      <c r="D146" s="392" t="s">
        <v>475</v>
      </c>
      <c r="E146" s="393">
        <v>1</v>
      </c>
      <c r="F146" s="394"/>
      <c r="G146" s="395">
        <f>E146*F146</f>
        <v>0</v>
      </c>
      <c r="H146" s="396"/>
    </row>
    <row r="147" spans="1:8" ht="12.75">
      <c r="A147" s="390"/>
      <c r="B147" s="391"/>
      <c r="C147" s="428"/>
      <c r="D147" s="392"/>
      <c r="E147" s="393"/>
      <c r="F147" s="394"/>
      <c r="G147" s="395"/>
      <c r="H147" s="396"/>
    </row>
    <row r="148" spans="1:8" ht="63.75">
      <c r="A148" s="390" t="s">
        <v>79</v>
      </c>
      <c r="B148" s="391" t="s">
        <v>760</v>
      </c>
      <c r="C148" s="428"/>
      <c r="D148" s="392"/>
      <c r="E148" s="393"/>
      <c r="F148" s="394"/>
      <c r="G148" s="395"/>
      <c r="H148" s="396"/>
    </row>
    <row r="149" spans="1:8" ht="51">
      <c r="A149" s="390"/>
      <c r="B149" s="391" t="s">
        <v>761</v>
      </c>
      <c r="C149" s="428"/>
      <c r="D149" s="392"/>
      <c r="E149" s="393"/>
      <c r="F149" s="394"/>
      <c r="G149" s="395"/>
      <c r="H149" s="396"/>
    </row>
    <row r="150" spans="1:8" ht="38.25">
      <c r="A150" s="390"/>
      <c r="B150" s="391" t="s">
        <v>762</v>
      </c>
      <c r="C150" s="428"/>
      <c r="D150" s="392"/>
      <c r="E150" s="393"/>
      <c r="F150" s="394"/>
      <c r="G150" s="395"/>
      <c r="H150" s="396"/>
    </row>
    <row r="151" spans="1:8" ht="12.75">
      <c r="A151" s="390"/>
      <c r="B151" s="404" t="s">
        <v>763</v>
      </c>
      <c r="C151" s="430"/>
      <c r="D151" s="392"/>
      <c r="E151" s="393"/>
      <c r="F151" s="394"/>
      <c r="G151" s="395"/>
      <c r="H151" s="396"/>
    </row>
    <row r="152" spans="1:8" ht="12.75">
      <c r="A152" s="390"/>
      <c r="B152" s="404" t="s">
        <v>764</v>
      </c>
      <c r="C152" s="430"/>
      <c r="D152" s="392"/>
      <c r="E152" s="393"/>
      <c r="F152" s="394"/>
      <c r="G152" s="395"/>
      <c r="H152" s="396"/>
    </row>
    <row r="153" spans="1:8" ht="12.75">
      <c r="A153" s="390"/>
      <c r="B153" s="404" t="s">
        <v>765</v>
      </c>
      <c r="C153" s="430"/>
      <c r="D153" s="392"/>
      <c r="E153" s="393"/>
      <c r="F153" s="394"/>
      <c r="G153" s="395"/>
      <c r="H153" s="396"/>
    </row>
    <row r="154" spans="1:8" ht="12.75">
      <c r="A154" s="390"/>
      <c r="B154" s="404" t="s">
        <v>766</v>
      </c>
      <c r="C154" s="430"/>
      <c r="D154" s="392"/>
      <c r="E154" s="393"/>
      <c r="F154" s="394"/>
      <c r="G154" s="395"/>
      <c r="H154" s="396"/>
    </row>
    <row r="155" spans="1:8" ht="12.75">
      <c r="A155" s="390"/>
      <c r="B155" s="391" t="s">
        <v>767</v>
      </c>
      <c r="C155" s="428"/>
      <c r="D155" s="392"/>
      <c r="E155" s="393"/>
      <c r="F155" s="394"/>
      <c r="G155" s="395"/>
      <c r="H155" s="396"/>
    </row>
    <row r="156" spans="1:8" ht="12.75">
      <c r="A156" s="390"/>
      <c r="B156" s="391" t="s">
        <v>768</v>
      </c>
      <c r="C156" s="428"/>
      <c r="D156" s="392"/>
      <c r="E156" s="393"/>
      <c r="F156" s="394"/>
      <c r="G156" s="395"/>
      <c r="H156" s="396"/>
    </row>
    <row r="157" spans="1:8" ht="12.75">
      <c r="A157" s="390"/>
      <c r="B157" s="391" t="s">
        <v>769</v>
      </c>
      <c r="C157" s="428"/>
      <c r="D157" s="392"/>
      <c r="E157" s="393"/>
      <c r="F157" s="394"/>
      <c r="G157" s="395"/>
      <c r="H157" s="396"/>
    </row>
    <row r="158" spans="1:8" ht="12.75">
      <c r="A158" s="390"/>
      <c r="B158" s="391" t="s">
        <v>770</v>
      </c>
      <c r="C158" s="428"/>
      <c r="D158" s="392"/>
      <c r="E158" s="393"/>
      <c r="F158" s="394"/>
      <c r="G158" s="395"/>
      <c r="H158" s="396"/>
    </row>
    <row r="159" spans="1:8" ht="12.75">
      <c r="A159" s="390"/>
      <c r="B159" s="391" t="s">
        <v>771</v>
      </c>
      <c r="C159" s="428"/>
      <c r="D159" s="392"/>
      <c r="E159" s="393"/>
      <c r="F159" s="394"/>
      <c r="G159" s="395"/>
      <c r="H159" s="396"/>
    </row>
    <row r="160" spans="1:8" ht="12.75">
      <c r="A160" s="390"/>
      <c r="B160" s="391" t="s">
        <v>772</v>
      </c>
      <c r="C160" s="428"/>
      <c r="D160" s="392"/>
      <c r="E160" s="393"/>
      <c r="F160" s="394"/>
      <c r="G160" s="395"/>
      <c r="H160" s="396"/>
    </row>
    <row r="161" spans="1:8" ht="12.75">
      <c r="A161" s="390"/>
      <c r="B161" s="391" t="s">
        <v>773</v>
      </c>
      <c r="C161" s="428"/>
      <c r="D161" s="392" t="s">
        <v>475</v>
      </c>
      <c r="E161" s="393">
        <v>1</v>
      </c>
      <c r="F161" s="394"/>
      <c r="G161" s="395">
        <f>E161*F161</f>
        <v>0</v>
      </c>
      <c r="H161" s="396"/>
    </row>
    <row r="162" spans="1:8" ht="12.75">
      <c r="A162" s="390"/>
      <c r="B162" s="391"/>
      <c r="C162" s="428"/>
      <c r="D162" s="392"/>
      <c r="E162" s="393"/>
      <c r="F162" s="394"/>
      <c r="G162" s="395"/>
      <c r="H162" s="396"/>
    </row>
    <row r="163" spans="1:8" ht="12.75">
      <c r="A163" s="390"/>
      <c r="B163" s="391" t="s">
        <v>774</v>
      </c>
      <c r="C163" s="428"/>
      <c r="D163" s="392" t="s">
        <v>475</v>
      </c>
      <c r="E163" s="393">
        <v>1</v>
      </c>
      <c r="F163" s="394"/>
      <c r="G163" s="395">
        <f>E163*F163</f>
        <v>0</v>
      </c>
      <c r="H163" s="396"/>
    </row>
    <row r="164" spans="1:8" ht="12.75">
      <c r="A164" s="390"/>
      <c r="B164" s="391"/>
      <c r="C164" s="428"/>
      <c r="D164" s="392"/>
      <c r="E164" s="393"/>
      <c r="F164" s="394"/>
      <c r="G164" s="395"/>
      <c r="H164" s="396"/>
    </row>
    <row r="165" spans="1:8" ht="38.25">
      <c r="A165" s="390" t="s">
        <v>93</v>
      </c>
      <c r="B165" s="404" t="s">
        <v>775</v>
      </c>
      <c r="C165" s="430"/>
      <c r="D165" s="392"/>
      <c r="E165" s="393"/>
      <c r="F165" s="394"/>
      <c r="G165" s="395"/>
      <c r="H165" s="396"/>
    </row>
    <row r="166" spans="1:8" ht="12.75">
      <c r="A166" s="390"/>
      <c r="B166" s="404" t="s">
        <v>776</v>
      </c>
      <c r="C166" s="430"/>
      <c r="D166" s="392"/>
      <c r="E166" s="393"/>
      <c r="F166" s="394"/>
      <c r="G166" s="395"/>
      <c r="H166" s="396"/>
    </row>
    <row r="167" spans="1:8" ht="12.75">
      <c r="A167" s="390"/>
      <c r="B167" s="404" t="s">
        <v>777</v>
      </c>
      <c r="C167" s="430"/>
      <c r="D167" s="392"/>
      <c r="E167" s="393"/>
      <c r="F167" s="394"/>
      <c r="G167" s="395"/>
      <c r="H167" s="396"/>
    </row>
    <row r="168" spans="1:8" ht="12.75">
      <c r="A168" s="390"/>
      <c r="B168" s="404" t="s">
        <v>765</v>
      </c>
      <c r="C168" s="430"/>
      <c r="D168" s="392"/>
      <c r="E168" s="393"/>
      <c r="F168" s="394"/>
      <c r="G168" s="395"/>
      <c r="H168" s="396"/>
    </row>
    <row r="169" spans="1:8" ht="12.75">
      <c r="A169" s="390"/>
      <c r="B169" s="404" t="s">
        <v>766</v>
      </c>
      <c r="C169" s="430"/>
      <c r="D169" s="392"/>
      <c r="E169" s="393"/>
      <c r="F169" s="394"/>
      <c r="G169" s="395"/>
      <c r="H169" s="396"/>
    </row>
    <row r="170" spans="1:8" ht="12.75">
      <c r="A170" s="390"/>
      <c r="B170" s="404" t="s">
        <v>778</v>
      </c>
      <c r="C170" s="430"/>
      <c r="D170" s="392"/>
      <c r="E170" s="393"/>
      <c r="F170" s="394"/>
      <c r="G170" s="395"/>
      <c r="H170" s="396"/>
    </row>
    <row r="171" spans="1:8" ht="12.75">
      <c r="A171" s="390"/>
      <c r="B171" s="404" t="s">
        <v>779</v>
      </c>
      <c r="C171" s="430"/>
      <c r="D171" s="392"/>
      <c r="E171" s="393"/>
      <c r="F171" s="394"/>
      <c r="G171" s="395"/>
      <c r="H171" s="396"/>
    </row>
    <row r="172" spans="1:8" ht="12.75">
      <c r="A172" s="390"/>
      <c r="B172" s="404" t="s">
        <v>780</v>
      </c>
      <c r="C172" s="430"/>
      <c r="D172" s="392"/>
      <c r="E172" s="393"/>
      <c r="F172" s="394"/>
      <c r="G172" s="395"/>
      <c r="H172" s="396"/>
    </row>
    <row r="173" spans="1:8" ht="12.75">
      <c r="A173" s="390"/>
      <c r="B173" s="404" t="s">
        <v>781</v>
      </c>
      <c r="C173" s="430"/>
      <c r="D173" s="392"/>
      <c r="E173" s="393"/>
      <c r="F173" s="394"/>
      <c r="G173" s="395"/>
      <c r="H173" s="396"/>
    </row>
    <row r="174" spans="1:8" ht="12.75">
      <c r="A174" s="390"/>
      <c r="B174" s="404"/>
      <c r="C174" s="430"/>
      <c r="D174" s="392"/>
      <c r="E174" s="393"/>
      <c r="F174" s="394"/>
      <c r="G174" s="395"/>
      <c r="H174" s="396"/>
    </row>
    <row r="175" spans="1:8" ht="25.5">
      <c r="A175" s="390" t="s">
        <v>403</v>
      </c>
      <c r="B175" s="404" t="s">
        <v>782</v>
      </c>
      <c r="C175" s="430"/>
      <c r="D175" s="392"/>
      <c r="E175" s="393"/>
      <c r="F175" s="394"/>
      <c r="G175" s="395"/>
      <c r="H175" s="396"/>
    </row>
    <row r="176" spans="1:8" ht="12.75">
      <c r="A176" s="390"/>
      <c r="B176" s="391" t="s">
        <v>759</v>
      </c>
      <c r="C176" s="428"/>
      <c r="D176" s="392" t="s">
        <v>18</v>
      </c>
      <c r="E176" s="393">
        <v>5</v>
      </c>
      <c r="F176" s="394"/>
      <c r="G176" s="395">
        <f>E176*F176</f>
        <v>0</v>
      </c>
      <c r="H176" s="396"/>
    </row>
    <row r="177" spans="1:8" ht="12.75">
      <c r="A177" s="390"/>
      <c r="B177" s="391"/>
      <c r="C177" s="428"/>
      <c r="D177" s="392"/>
      <c r="E177" s="393"/>
      <c r="F177" s="394"/>
      <c r="G177" s="395"/>
      <c r="H177" s="396"/>
    </row>
    <row r="178" spans="1:8" ht="25.5">
      <c r="A178" s="390" t="s">
        <v>406</v>
      </c>
      <c r="B178" s="404" t="s">
        <v>783</v>
      </c>
      <c r="C178" s="430"/>
      <c r="D178" s="392"/>
      <c r="E178" s="393"/>
      <c r="F178" s="394"/>
      <c r="G178" s="395"/>
      <c r="H178" s="396"/>
    </row>
    <row r="179" spans="1:8" ht="12.75">
      <c r="A179" s="390"/>
      <c r="B179" s="391" t="s">
        <v>759</v>
      </c>
      <c r="C179" s="428"/>
      <c r="D179" s="392" t="s">
        <v>18</v>
      </c>
      <c r="E179" s="393">
        <v>1</v>
      </c>
      <c r="F179" s="394"/>
      <c r="G179" s="395">
        <f>E179*F179</f>
        <v>0</v>
      </c>
      <c r="H179" s="396"/>
    </row>
    <row r="180" spans="1:8" ht="12.75">
      <c r="A180" s="390"/>
      <c r="B180" s="391"/>
      <c r="C180" s="428"/>
      <c r="D180" s="392"/>
      <c r="E180" s="393"/>
      <c r="F180" s="394"/>
      <c r="G180" s="395"/>
      <c r="H180" s="396"/>
    </row>
    <row r="181" spans="1:8" ht="12.75">
      <c r="A181" s="390" t="s">
        <v>439</v>
      </c>
      <c r="B181" s="404" t="s">
        <v>784</v>
      </c>
      <c r="C181" s="430"/>
      <c r="D181" s="392"/>
      <c r="E181" s="393"/>
      <c r="F181" s="394"/>
      <c r="G181" s="395"/>
      <c r="H181" s="396"/>
    </row>
    <row r="182" spans="1:8" ht="12.75">
      <c r="A182" s="390"/>
      <c r="B182" s="405" t="s">
        <v>785</v>
      </c>
      <c r="C182" s="431"/>
      <c r="D182" s="392" t="s">
        <v>18</v>
      </c>
      <c r="E182" s="393">
        <v>2</v>
      </c>
      <c r="F182" s="394"/>
      <c r="G182" s="395">
        <f>E182*F182</f>
        <v>0</v>
      </c>
      <c r="H182" s="396"/>
    </row>
    <row r="183" spans="1:8" ht="12.75">
      <c r="A183" s="390"/>
      <c r="B183" s="391"/>
      <c r="C183" s="428"/>
      <c r="D183" s="392"/>
      <c r="E183" s="393"/>
      <c r="F183" s="394"/>
      <c r="G183" s="395"/>
      <c r="H183" s="396"/>
    </row>
    <row r="184" spans="1:8" ht="51">
      <c r="A184" s="390" t="s">
        <v>441</v>
      </c>
      <c r="B184" s="404" t="s">
        <v>786</v>
      </c>
      <c r="C184" s="430"/>
      <c r="D184" s="392"/>
      <c r="E184" s="393"/>
      <c r="F184" s="394"/>
      <c r="G184" s="395"/>
      <c r="H184" s="396"/>
    </row>
    <row r="185" spans="1:8" ht="12.75">
      <c r="A185" s="390"/>
      <c r="B185" s="404" t="s">
        <v>787</v>
      </c>
      <c r="C185" s="430"/>
      <c r="D185" s="392" t="s">
        <v>788</v>
      </c>
      <c r="E185" s="393">
        <v>30</v>
      </c>
      <c r="F185" s="394"/>
      <c r="G185" s="395">
        <f>E185*F185</f>
        <v>0</v>
      </c>
      <c r="H185" s="396"/>
    </row>
    <row r="186" spans="1:8" ht="12.75">
      <c r="A186" s="390"/>
      <c r="B186" s="391"/>
      <c r="C186" s="428"/>
      <c r="D186" s="392"/>
      <c r="E186" s="393"/>
      <c r="F186" s="394"/>
      <c r="G186" s="395"/>
      <c r="H186" s="396"/>
    </row>
    <row r="187" spans="1:8" ht="12.75">
      <c r="A187" s="390"/>
      <c r="B187" s="391"/>
      <c r="C187" s="428"/>
      <c r="D187" s="392"/>
      <c r="E187" s="393"/>
      <c r="F187" s="394"/>
      <c r="G187" s="395"/>
      <c r="H187" s="396"/>
    </row>
    <row r="188" spans="1:8" ht="12.75">
      <c r="A188" s="390"/>
      <c r="B188" s="391"/>
      <c r="C188" s="428"/>
      <c r="D188" s="392"/>
      <c r="E188" s="393"/>
      <c r="F188" s="394"/>
      <c r="G188" s="395"/>
      <c r="H188" s="396"/>
    </row>
    <row r="189" spans="1:8" ht="12.75">
      <c r="A189" s="390"/>
      <c r="B189" s="391"/>
      <c r="C189" s="428"/>
      <c r="D189" s="392"/>
      <c r="E189" s="393"/>
      <c r="F189" s="394"/>
      <c r="G189" s="395"/>
      <c r="H189" s="396"/>
    </row>
    <row r="190" spans="1:8" ht="12.75">
      <c r="A190" s="390"/>
      <c r="B190" s="391"/>
      <c r="C190" s="428"/>
      <c r="D190" s="392"/>
      <c r="E190" s="393"/>
      <c r="F190" s="394"/>
      <c r="G190" s="395"/>
      <c r="H190" s="396"/>
    </row>
    <row r="191" spans="1:8" ht="12.75">
      <c r="A191" s="390"/>
      <c r="B191" s="391"/>
      <c r="C191" s="428"/>
      <c r="D191" s="392"/>
      <c r="E191" s="393"/>
      <c r="F191" s="394"/>
      <c r="G191" s="395"/>
      <c r="H191" s="396"/>
    </row>
    <row r="192" spans="1:8" ht="38.25">
      <c r="A192" s="390" t="s">
        <v>443</v>
      </c>
      <c r="B192" s="404" t="s">
        <v>789</v>
      </c>
      <c r="C192" s="430"/>
      <c r="D192" s="392"/>
      <c r="E192" s="393"/>
      <c r="F192" s="394"/>
      <c r="G192" s="395"/>
      <c r="H192" s="396"/>
    </row>
    <row r="193" spans="1:8" ht="12.75">
      <c r="A193" s="390"/>
      <c r="B193" s="404" t="s">
        <v>790</v>
      </c>
      <c r="C193" s="430"/>
      <c r="D193" s="392"/>
      <c r="E193" s="393"/>
      <c r="F193" s="394"/>
      <c r="G193" s="395"/>
      <c r="H193" s="396"/>
    </row>
    <row r="194" spans="1:8" ht="12.75">
      <c r="A194" s="390"/>
      <c r="B194" s="404" t="s">
        <v>791</v>
      </c>
      <c r="C194" s="430"/>
      <c r="D194" s="392"/>
      <c r="E194" s="393"/>
      <c r="F194" s="394"/>
      <c r="G194" s="395"/>
      <c r="H194" s="396"/>
    </row>
    <row r="195" spans="1:8" ht="12.75">
      <c r="A195" s="390"/>
      <c r="B195" s="404" t="s">
        <v>792</v>
      </c>
      <c r="C195" s="430"/>
      <c r="D195" s="392"/>
      <c r="E195" s="393"/>
      <c r="F195" s="394"/>
      <c r="G195" s="395"/>
      <c r="H195" s="396"/>
    </row>
    <row r="196" spans="1:8" ht="12.75">
      <c r="A196" s="390"/>
      <c r="B196" s="404" t="s">
        <v>793</v>
      </c>
      <c r="C196" s="430"/>
      <c r="D196" s="392"/>
      <c r="E196" s="393"/>
      <c r="F196" s="394"/>
      <c r="G196" s="395"/>
      <c r="H196" s="396"/>
    </row>
    <row r="197" spans="1:8" ht="12.75">
      <c r="A197" s="390"/>
      <c r="B197" s="404" t="s">
        <v>794</v>
      </c>
      <c r="C197" s="430"/>
      <c r="D197" s="392"/>
      <c r="E197" s="393"/>
      <c r="F197" s="394"/>
      <c r="G197" s="395"/>
      <c r="H197" s="396"/>
    </row>
    <row r="198" spans="1:8" ht="12.75">
      <c r="A198" s="390"/>
      <c r="B198" s="404" t="s">
        <v>765</v>
      </c>
      <c r="C198" s="430"/>
      <c r="D198" s="392"/>
      <c r="E198" s="393"/>
      <c r="F198" s="394"/>
      <c r="G198" s="395"/>
      <c r="H198" s="396"/>
    </row>
    <row r="199" spans="1:8" ht="12.75">
      <c r="A199" s="390"/>
      <c r="B199" s="404" t="s">
        <v>766</v>
      </c>
      <c r="C199" s="430"/>
      <c r="D199" s="392"/>
      <c r="E199" s="393"/>
      <c r="F199" s="394"/>
      <c r="G199" s="395"/>
      <c r="H199" s="396"/>
    </row>
    <row r="200" spans="1:8" ht="12.75">
      <c r="A200" s="390"/>
      <c r="B200" s="404" t="s">
        <v>790</v>
      </c>
      <c r="C200" s="430"/>
      <c r="D200" s="392"/>
      <c r="E200" s="393"/>
      <c r="F200" s="394"/>
      <c r="G200" s="395"/>
      <c r="H200" s="396"/>
    </row>
    <row r="201" spans="1:8" ht="12.75">
      <c r="A201" s="390"/>
      <c r="B201" s="404" t="s">
        <v>791</v>
      </c>
      <c r="C201" s="430"/>
      <c r="D201" s="392" t="s">
        <v>788</v>
      </c>
      <c r="E201" s="393">
        <v>30</v>
      </c>
      <c r="F201" s="394"/>
      <c r="G201" s="395">
        <f>E201*F201</f>
        <v>0</v>
      </c>
      <c r="H201" s="396"/>
    </row>
    <row r="202" spans="1:8" ht="12.75">
      <c r="A202" s="390"/>
      <c r="B202" s="391"/>
      <c r="C202" s="428"/>
      <c r="D202" s="392"/>
      <c r="E202" s="393"/>
      <c r="F202" s="394"/>
      <c r="G202" s="395"/>
      <c r="H202" s="396"/>
    </row>
    <row r="203" spans="1:8" ht="38.25">
      <c r="A203" s="390" t="s">
        <v>197</v>
      </c>
      <c r="B203" s="404" t="s">
        <v>795</v>
      </c>
      <c r="C203" s="430"/>
      <c r="D203" s="406" t="s">
        <v>796</v>
      </c>
      <c r="E203" s="407">
        <v>5</v>
      </c>
      <c r="F203" s="408"/>
      <c r="G203" s="409">
        <f>E203*F203</f>
        <v>0</v>
      </c>
      <c r="H203" s="396"/>
    </row>
    <row r="204" spans="1:8" ht="12.75">
      <c r="A204" s="390"/>
      <c r="B204" s="391"/>
      <c r="C204" s="428"/>
      <c r="D204" s="392"/>
      <c r="E204" s="393"/>
      <c r="F204" s="394"/>
      <c r="G204" s="395"/>
      <c r="H204" s="396"/>
    </row>
    <row r="205" spans="1:8" ht="51">
      <c r="A205" s="390" t="s">
        <v>446</v>
      </c>
      <c r="B205" s="410" t="s">
        <v>797</v>
      </c>
      <c r="C205" s="432"/>
      <c r="D205" s="392" t="s">
        <v>475</v>
      </c>
      <c r="E205" s="393">
        <v>1</v>
      </c>
      <c r="F205" s="394"/>
      <c r="G205" s="395">
        <f>E205*F205</f>
        <v>0</v>
      </c>
      <c r="H205" s="396"/>
    </row>
    <row r="206" spans="1:8" ht="12.75">
      <c r="A206" s="390"/>
      <c r="B206" s="391"/>
      <c r="C206" s="428"/>
      <c r="D206" s="392"/>
      <c r="E206" s="393"/>
      <c r="F206" s="394"/>
      <c r="G206" s="395"/>
      <c r="H206" s="396"/>
    </row>
    <row r="207" spans="1:8" ht="12.75">
      <c r="A207" s="390"/>
      <c r="B207" s="391"/>
      <c r="C207" s="428"/>
      <c r="D207" s="392"/>
      <c r="E207" s="393"/>
      <c r="F207" s="394"/>
      <c r="G207" s="395"/>
      <c r="H207" s="396"/>
    </row>
    <row r="208" spans="1:8" ht="12.75">
      <c r="A208" s="390"/>
      <c r="B208" s="391"/>
      <c r="C208" s="428"/>
      <c r="D208" s="392"/>
      <c r="E208" s="393"/>
      <c r="F208" s="394"/>
      <c r="G208" s="395"/>
      <c r="H208" s="396"/>
    </row>
    <row r="209" spans="1:8" ht="12.75">
      <c r="A209" s="390"/>
      <c r="B209" s="391"/>
      <c r="C209" s="428"/>
      <c r="D209" s="392"/>
      <c r="E209" s="393"/>
      <c r="F209" s="394"/>
      <c r="G209" s="395"/>
      <c r="H209" s="396"/>
    </row>
    <row r="210" spans="1:8" s="33" customFormat="1" ht="15">
      <c r="A210" s="411"/>
      <c r="B210" s="412" t="s">
        <v>798</v>
      </c>
      <c r="C210" s="433"/>
      <c r="D210" s="399"/>
      <c r="E210" s="400"/>
      <c r="F210" s="401"/>
      <c r="G210" s="402">
        <f>SUM(G143:G209)</f>
        <v>0</v>
      </c>
      <c r="H210" s="403"/>
    </row>
    <row r="211" spans="1:8" ht="12.75">
      <c r="A211" s="390"/>
      <c r="B211" s="391"/>
      <c r="C211" s="428"/>
      <c r="D211" s="392"/>
      <c r="E211" s="393"/>
      <c r="F211" s="394"/>
      <c r="G211" s="395"/>
      <c r="H211" s="396"/>
    </row>
    <row r="212" spans="1:8" ht="12.75">
      <c r="A212" s="390"/>
      <c r="B212" s="391"/>
      <c r="C212" s="428"/>
      <c r="D212" s="392"/>
      <c r="E212" s="393"/>
      <c r="F212" s="394"/>
      <c r="G212" s="395"/>
      <c r="H212" s="396"/>
    </row>
    <row r="213" spans="1:8" ht="12.75">
      <c r="A213" s="390"/>
      <c r="B213" s="391"/>
      <c r="C213" s="428"/>
      <c r="D213" s="392"/>
      <c r="E213" s="393"/>
      <c r="F213" s="394"/>
      <c r="G213" s="395"/>
      <c r="H213" s="396"/>
    </row>
    <row r="214" spans="1:8" ht="12.75">
      <c r="A214" s="390"/>
      <c r="B214" s="391"/>
      <c r="C214" s="428"/>
      <c r="D214" s="392"/>
      <c r="E214" s="393"/>
      <c r="F214" s="394"/>
      <c r="G214" s="395"/>
      <c r="H214" s="396"/>
    </row>
    <row r="215" spans="1:8" s="33" customFormat="1" ht="15">
      <c r="A215" s="397" t="s">
        <v>799</v>
      </c>
      <c r="B215" s="412" t="s">
        <v>800</v>
      </c>
      <c r="C215" s="433"/>
      <c r="D215" s="399"/>
      <c r="E215" s="400"/>
      <c r="F215" s="401"/>
      <c r="G215" s="402"/>
      <c r="H215" s="403"/>
    </row>
    <row r="216" spans="1:8" ht="12.75">
      <c r="A216" s="390"/>
      <c r="B216" s="391"/>
      <c r="C216" s="428"/>
      <c r="D216" s="392"/>
      <c r="E216" s="393"/>
      <c r="F216" s="394"/>
      <c r="G216" s="395"/>
      <c r="H216" s="396"/>
    </row>
    <row r="217" spans="1:8" ht="63.75">
      <c r="A217" s="390" t="s">
        <v>12</v>
      </c>
      <c r="B217" s="391" t="s">
        <v>801</v>
      </c>
      <c r="C217" s="428"/>
      <c r="D217" s="392"/>
      <c r="E217" s="393"/>
      <c r="F217" s="394"/>
      <c r="G217" s="395"/>
      <c r="H217" s="396"/>
    </row>
    <row r="218" spans="1:8" ht="25.5">
      <c r="A218" s="390"/>
      <c r="B218" s="391" t="s">
        <v>802</v>
      </c>
      <c r="C218" s="428"/>
      <c r="D218" s="392"/>
      <c r="E218" s="393"/>
      <c r="F218" s="394"/>
      <c r="G218" s="395"/>
      <c r="H218" s="396"/>
    </row>
    <row r="219" spans="1:8" ht="12.75">
      <c r="A219" s="390"/>
      <c r="B219" s="391" t="s">
        <v>763</v>
      </c>
      <c r="C219" s="428"/>
      <c r="D219" s="392"/>
      <c r="E219" s="393"/>
      <c r="F219" s="394"/>
      <c r="G219" s="395"/>
      <c r="H219" s="396"/>
    </row>
    <row r="220" spans="1:8" ht="12.75">
      <c r="A220" s="390"/>
      <c r="B220" s="391" t="s">
        <v>803</v>
      </c>
      <c r="C220" s="428"/>
      <c r="D220" s="392"/>
      <c r="E220" s="393"/>
      <c r="F220" s="394"/>
      <c r="G220" s="395"/>
      <c r="H220" s="396"/>
    </row>
    <row r="221" spans="1:8" ht="12.75">
      <c r="A221" s="390"/>
      <c r="B221" s="404" t="s">
        <v>765</v>
      </c>
      <c r="C221" s="430"/>
      <c r="D221" s="392"/>
      <c r="E221" s="393"/>
      <c r="F221" s="394"/>
      <c r="G221" s="395"/>
      <c r="H221" s="396"/>
    </row>
    <row r="222" spans="1:8" ht="12.75">
      <c r="A222" s="390"/>
      <c r="B222" s="404" t="s">
        <v>766</v>
      </c>
      <c r="C222" s="430"/>
      <c r="D222" s="392"/>
      <c r="E222" s="393"/>
      <c r="F222" s="394"/>
      <c r="G222" s="395"/>
      <c r="H222" s="396"/>
    </row>
    <row r="223" spans="1:8" ht="12.75">
      <c r="A223" s="390"/>
      <c r="B223" s="391" t="s">
        <v>804</v>
      </c>
      <c r="C223" s="428"/>
      <c r="D223" s="392"/>
      <c r="E223" s="393"/>
      <c r="F223" s="394"/>
      <c r="G223" s="395"/>
      <c r="H223" s="396"/>
    </row>
    <row r="224" spans="1:8" ht="12.75">
      <c r="A224" s="390"/>
      <c r="B224" s="391" t="s">
        <v>805</v>
      </c>
      <c r="C224" s="428"/>
      <c r="D224" s="392"/>
      <c r="E224" s="393"/>
      <c r="F224" s="394"/>
      <c r="G224" s="395"/>
      <c r="H224" s="396"/>
    </row>
    <row r="225" spans="1:8" ht="12.75">
      <c r="A225" s="390"/>
      <c r="B225" s="391" t="s">
        <v>806</v>
      </c>
      <c r="C225" s="428"/>
      <c r="D225" s="392"/>
      <c r="E225" s="393"/>
      <c r="F225" s="394"/>
      <c r="G225" s="395"/>
      <c r="H225" s="396"/>
    </row>
    <row r="226" spans="1:8" ht="12.75">
      <c r="A226" s="390"/>
      <c r="B226" s="391" t="s">
        <v>807</v>
      </c>
      <c r="C226" s="428"/>
      <c r="D226" s="392"/>
      <c r="E226" s="393"/>
      <c r="F226" s="394"/>
      <c r="G226" s="395"/>
      <c r="H226" s="396"/>
    </row>
    <row r="227" spans="1:8" ht="12.75">
      <c r="A227" s="390"/>
      <c r="B227" s="391" t="s">
        <v>808</v>
      </c>
      <c r="C227" s="428"/>
      <c r="D227" s="392"/>
      <c r="E227" s="393"/>
      <c r="F227" s="394"/>
      <c r="G227" s="395"/>
      <c r="H227" s="396"/>
    </row>
    <row r="228" spans="1:8" ht="12.75">
      <c r="A228" s="390"/>
      <c r="B228" s="391" t="s">
        <v>809</v>
      </c>
      <c r="C228" s="428"/>
      <c r="D228" s="392" t="s">
        <v>475</v>
      </c>
      <c r="E228" s="393">
        <v>3</v>
      </c>
      <c r="F228" s="394"/>
      <c r="G228" s="395">
        <f>E228*F228</f>
        <v>0</v>
      </c>
      <c r="H228" s="396"/>
    </row>
    <row r="229" spans="1:8" ht="12.75">
      <c r="A229" s="390"/>
      <c r="B229" s="391"/>
      <c r="C229" s="428"/>
      <c r="D229" s="392"/>
      <c r="E229" s="393"/>
      <c r="F229" s="394"/>
      <c r="G229" s="395"/>
      <c r="H229" s="396"/>
    </row>
    <row r="230" spans="1:8" ht="12.75">
      <c r="A230" s="390"/>
      <c r="B230" s="391" t="s">
        <v>810</v>
      </c>
      <c r="C230" s="428"/>
      <c r="D230" s="392"/>
      <c r="E230" s="393"/>
      <c r="F230" s="394"/>
      <c r="G230" s="395"/>
      <c r="H230" s="396"/>
    </row>
    <row r="231" spans="1:8" ht="12.75">
      <c r="A231" s="390"/>
      <c r="B231" s="404" t="s">
        <v>765</v>
      </c>
      <c r="C231" s="430"/>
      <c r="D231" s="392"/>
      <c r="E231" s="393"/>
      <c r="F231" s="394"/>
      <c r="G231" s="395"/>
      <c r="H231" s="396"/>
    </row>
    <row r="232" spans="1:8" ht="12.75">
      <c r="A232" s="390"/>
      <c r="B232" s="404" t="s">
        <v>766</v>
      </c>
      <c r="C232" s="430"/>
      <c r="D232" s="392"/>
      <c r="E232" s="393"/>
      <c r="F232" s="394"/>
      <c r="G232" s="395"/>
      <c r="H232" s="396"/>
    </row>
    <row r="233" spans="1:8" ht="12.75">
      <c r="A233" s="390"/>
      <c r="B233" s="391" t="s">
        <v>811</v>
      </c>
      <c r="C233" s="428"/>
      <c r="D233" s="392"/>
      <c r="E233" s="393"/>
      <c r="F233" s="394"/>
      <c r="G233" s="395"/>
      <c r="H233" s="396"/>
    </row>
    <row r="234" spans="1:8" ht="12.75">
      <c r="A234" s="390"/>
      <c r="B234" s="391" t="s">
        <v>812</v>
      </c>
      <c r="C234" s="428"/>
      <c r="D234" s="392"/>
      <c r="E234" s="393"/>
      <c r="F234" s="394"/>
      <c r="G234" s="395"/>
      <c r="H234" s="396"/>
    </row>
    <row r="235" spans="1:8" ht="12.75">
      <c r="A235" s="390"/>
      <c r="B235" s="391" t="s">
        <v>813</v>
      </c>
      <c r="C235" s="428"/>
      <c r="D235" s="392"/>
      <c r="E235" s="393"/>
      <c r="F235" s="394"/>
      <c r="G235" s="395"/>
      <c r="H235" s="396"/>
    </row>
    <row r="236" spans="1:8" ht="12.75">
      <c r="A236" s="390"/>
      <c r="B236" s="391" t="s">
        <v>814</v>
      </c>
      <c r="C236" s="428"/>
      <c r="D236" s="392"/>
      <c r="E236" s="393"/>
      <c r="F236" s="394"/>
      <c r="G236" s="395"/>
      <c r="H236" s="396"/>
    </row>
    <row r="237" spans="1:8" ht="12.75">
      <c r="A237" s="390"/>
      <c r="B237" s="391" t="s">
        <v>815</v>
      </c>
      <c r="C237" s="428"/>
      <c r="D237" s="392"/>
      <c r="E237" s="393"/>
      <c r="F237" s="394"/>
      <c r="G237" s="395"/>
      <c r="H237" s="396"/>
    </row>
    <row r="238" spans="1:8" ht="12.75">
      <c r="A238" s="390"/>
      <c r="B238" s="391" t="s">
        <v>816</v>
      </c>
      <c r="C238" s="428"/>
      <c r="D238" s="392" t="s">
        <v>475</v>
      </c>
      <c r="E238" s="393">
        <v>2</v>
      </c>
      <c r="F238" s="394"/>
      <c r="G238" s="395">
        <f>E238*F238</f>
        <v>0</v>
      </c>
      <c r="H238" s="396"/>
    </row>
    <row r="239" spans="1:8" ht="12.75">
      <c r="A239" s="390"/>
      <c r="B239" s="391"/>
      <c r="C239" s="428"/>
      <c r="D239" s="392"/>
      <c r="E239" s="393"/>
      <c r="F239" s="394"/>
      <c r="G239" s="395"/>
      <c r="H239" s="396"/>
    </row>
    <row r="240" spans="1:8" ht="12.75">
      <c r="A240" s="390"/>
      <c r="B240" s="391" t="s">
        <v>817</v>
      </c>
      <c r="C240" s="428"/>
      <c r="D240" s="392"/>
      <c r="E240" s="393"/>
      <c r="F240" s="394"/>
      <c r="G240" s="395"/>
      <c r="H240" s="396"/>
    </row>
    <row r="241" spans="1:8" ht="12.75">
      <c r="A241" s="390"/>
      <c r="B241" s="404" t="s">
        <v>765</v>
      </c>
      <c r="C241" s="430"/>
      <c r="D241" s="392"/>
      <c r="E241" s="393"/>
      <c r="F241" s="394"/>
      <c r="G241" s="395"/>
      <c r="H241" s="396"/>
    </row>
    <row r="242" spans="1:8" ht="12.75">
      <c r="A242" s="390"/>
      <c r="B242" s="404" t="s">
        <v>766</v>
      </c>
      <c r="C242" s="430"/>
      <c r="D242" s="392"/>
      <c r="E242" s="393"/>
      <c r="F242" s="394"/>
      <c r="G242" s="395"/>
      <c r="H242" s="396"/>
    </row>
    <row r="243" spans="1:8" ht="12.75">
      <c r="A243" s="390"/>
      <c r="B243" s="391" t="s">
        <v>818</v>
      </c>
      <c r="C243" s="428"/>
      <c r="D243" s="392"/>
      <c r="E243" s="393"/>
      <c r="F243" s="394"/>
      <c r="G243" s="395"/>
      <c r="H243" s="396"/>
    </row>
    <row r="244" spans="1:8" ht="12.75">
      <c r="A244" s="390"/>
      <c r="B244" s="391" t="s">
        <v>819</v>
      </c>
      <c r="C244" s="428"/>
      <c r="D244" s="392"/>
      <c r="E244" s="393"/>
      <c r="F244" s="394"/>
      <c r="G244" s="395"/>
      <c r="H244" s="396"/>
    </row>
    <row r="245" spans="1:8" ht="12.75">
      <c r="A245" s="390"/>
      <c r="B245" s="391" t="s">
        <v>820</v>
      </c>
      <c r="C245" s="428"/>
      <c r="D245" s="392"/>
      <c r="E245" s="393"/>
      <c r="F245" s="394"/>
      <c r="G245" s="395"/>
      <c r="H245" s="396"/>
    </row>
    <row r="246" spans="1:8" ht="12.75">
      <c r="A246" s="390"/>
      <c r="B246" s="391" t="s">
        <v>821</v>
      </c>
      <c r="C246" s="428"/>
      <c r="D246" s="392"/>
      <c r="E246" s="393"/>
      <c r="F246" s="394"/>
      <c r="G246" s="395"/>
      <c r="H246" s="396"/>
    </row>
    <row r="247" spans="1:8" ht="12.75">
      <c r="A247" s="390"/>
      <c r="B247" s="391" t="s">
        <v>822</v>
      </c>
      <c r="C247" s="428"/>
      <c r="D247" s="392"/>
      <c r="E247" s="393"/>
      <c r="F247" s="394"/>
      <c r="G247" s="395"/>
      <c r="H247" s="396"/>
    </row>
    <row r="248" spans="1:8" ht="12.75">
      <c r="A248" s="390"/>
      <c r="B248" s="391" t="s">
        <v>823</v>
      </c>
      <c r="C248" s="428"/>
      <c r="D248" s="392" t="s">
        <v>475</v>
      </c>
      <c r="E248" s="393">
        <v>8</v>
      </c>
      <c r="F248" s="394"/>
      <c r="G248" s="395">
        <f>E248*F248</f>
        <v>0</v>
      </c>
      <c r="H248" s="396"/>
    </row>
    <row r="249" spans="1:8" ht="12.75">
      <c r="A249" s="390"/>
      <c r="B249" s="391"/>
      <c r="C249" s="428"/>
      <c r="D249" s="392"/>
      <c r="E249" s="393"/>
      <c r="F249" s="394"/>
      <c r="G249" s="395"/>
      <c r="H249" s="396"/>
    </row>
    <row r="250" spans="1:8" ht="63.75">
      <c r="A250" s="390" t="s">
        <v>396</v>
      </c>
      <c r="B250" s="391" t="s">
        <v>824</v>
      </c>
      <c r="C250" s="428"/>
      <c r="D250" s="392"/>
      <c r="E250" s="393"/>
      <c r="F250" s="394"/>
      <c r="G250" s="395"/>
      <c r="H250" s="396"/>
    </row>
    <row r="251" spans="1:8" ht="25.5">
      <c r="A251" s="390"/>
      <c r="B251" s="391" t="s">
        <v>802</v>
      </c>
      <c r="C251" s="428"/>
      <c r="D251" s="392"/>
      <c r="E251" s="393"/>
      <c r="F251" s="394"/>
      <c r="G251" s="395"/>
      <c r="H251" s="396"/>
    </row>
    <row r="252" spans="1:8" ht="12.75">
      <c r="A252" s="390"/>
      <c r="B252" s="391" t="s">
        <v>763</v>
      </c>
      <c r="C252" s="428"/>
      <c r="D252" s="392"/>
      <c r="E252" s="393"/>
      <c r="F252" s="394"/>
      <c r="G252" s="395"/>
      <c r="H252" s="396"/>
    </row>
    <row r="253" spans="1:8" ht="12.75">
      <c r="A253" s="390"/>
      <c r="B253" s="391" t="s">
        <v>803</v>
      </c>
      <c r="C253" s="428"/>
      <c r="D253" s="392"/>
      <c r="E253" s="393"/>
      <c r="F253" s="394"/>
      <c r="G253" s="395"/>
      <c r="H253" s="396"/>
    </row>
    <row r="254" spans="1:8" ht="12.75">
      <c r="A254" s="390"/>
      <c r="B254" s="404" t="s">
        <v>765</v>
      </c>
      <c r="C254" s="430"/>
      <c r="D254" s="392"/>
      <c r="E254" s="393"/>
      <c r="F254" s="394"/>
      <c r="G254" s="395"/>
      <c r="H254" s="396"/>
    </row>
    <row r="255" spans="1:8" ht="12.75">
      <c r="A255" s="390"/>
      <c r="B255" s="404" t="s">
        <v>766</v>
      </c>
      <c r="C255" s="430"/>
      <c r="D255" s="392"/>
      <c r="E255" s="393"/>
      <c r="F255" s="394"/>
      <c r="G255" s="395"/>
      <c r="H255" s="396"/>
    </row>
    <row r="256" spans="1:8" ht="12.75">
      <c r="A256" s="390"/>
      <c r="B256" s="391" t="s">
        <v>804</v>
      </c>
      <c r="C256" s="428"/>
      <c r="D256" s="392"/>
      <c r="E256" s="393"/>
      <c r="F256" s="394"/>
      <c r="G256" s="395"/>
      <c r="H256" s="396"/>
    </row>
    <row r="257" spans="1:8" ht="12.75">
      <c r="A257" s="390"/>
      <c r="B257" s="391" t="s">
        <v>805</v>
      </c>
      <c r="C257" s="428"/>
      <c r="D257" s="392"/>
      <c r="E257" s="393"/>
      <c r="F257" s="394"/>
      <c r="G257" s="395"/>
      <c r="H257" s="396"/>
    </row>
    <row r="258" spans="1:8" ht="12.75">
      <c r="A258" s="390"/>
      <c r="B258" s="391" t="s">
        <v>806</v>
      </c>
      <c r="C258" s="428"/>
      <c r="D258" s="392"/>
      <c r="E258" s="393"/>
      <c r="F258" s="394"/>
      <c r="G258" s="395"/>
      <c r="H258" s="396"/>
    </row>
    <row r="259" spans="1:8" ht="12.75">
      <c r="A259" s="390"/>
      <c r="B259" s="391" t="s">
        <v>807</v>
      </c>
      <c r="C259" s="428"/>
      <c r="D259" s="392"/>
      <c r="E259" s="393"/>
      <c r="F259" s="394"/>
      <c r="G259" s="395"/>
      <c r="H259" s="396"/>
    </row>
    <row r="260" spans="1:8" ht="12.75">
      <c r="A260" s="390"/>
      <c r="B260" s="391" t="s">
        <v>808</v>
      </c>
      <c r="C260" s="428"/>
      <c r="D260" s="392"/>
      <c r="E260" s="393"/>
      <c r="F260" s="394"/>
      <c r="G260" s="395"/>
      <c r="H260" s="396"/>
    </row>
    <row r="261" spans="1:8" ht="12.75">
      <c r="A261" s="390"/>
      <c r="B261" s="391" t="s">
        <v>809</v>
      </c>
      <c r="C261" s="428"/>
      <c r="D261" s="392" t="s">
        <v>475</v>
      </c>
      <c r="E261" s="393">
        <v>2</v>
      </c>
      <c r="F261" s="394"/>
      <c r="G261" s="395">
        <f>E261*F261</f>
        <v>0</v>
      </c>
      <c r="H261" s="396"/>
    </row>
    <row r="262" spans="1:8" ht="12.75">
      <c r="A262" s="390"/>
      <c r="B262" s="391"/>
      <c r="C262" s="428"/>
      <c r="D262" s="392"/>
      <c r="E262" s="393"/>
      <c r="F262" s="394"/>
      <c r="G262" s="395"/>
      <c r="H262" s="396"/>
    </row>
    <row r="263" spans="1:8" ht="38.25">
      <c r="A263" s="390" t="s">
        <v>79</v>
      </c>
      <c r="B263" s="391" t="s">
        <v>825</v>
      </c>
      <c r="C263" s="428"/>
      <c r="D263" s="392"/>
      <c r="E263" s="393"/>
      <c r="F263" s="394"/>
      <c r="G263" s="395"/>
      <c r="H263" s="396"/>
    </row>
    <row r="264" spans="1:8" ht="12.75">
      <c r="A264" s="390"/>
      <c r="B264" s="391" t="s">
        <v>826</v>
      </c>
      <c r="C264" s="428"/>
      <c r="D264" s="392" t="s">
        <v>18</v>
      </c>
      <c r="E264" s="393">
        <v>30</v>
      </c>
      <c r="F264" s="394"/>
      <c r="G264" s="395">
        <f>E264*F264</f>
        <v>0</v>
      </c>
      <c r="H264" s="396"/>
    </row>
    <row r="265" spans="1:8" ht="12.75">
      <c r="A265" s="390"/>
      <c r="B265" s="391"/>
      <c r="C265" s="428"/>
      <c r="D265" s="392"/>
      <c r="E265" s="393"/>
      <c r="F265" s="394"/>
      <c r="G265" s="395"/>
      <c r="H265" s="396"/>
    </row>
    <row r="266" spans="1:8" ht="51">
      <c r="A266" s="390" t="s">
        <v>93</v>
      </c>
      <c r="B266" s="404" t="s">
        <v>786</v>
      </c>
      <c r="C266" s="430"/>
      <c r="D266" s="392"/>
      <c r="E266" s="393"/>
      <c r="F266" s="394"/>
      <c r="G266" s="395"/>
      <c r="H266" s="396"/>
    </row>
    <row r="267" spans="1:8" ht="12.75">
      <c r="A267" s="390"/>
      <c r="B267" s="404" t="s">
        <v>787</v>
      </c>
      <c r="C267" s="430"/>
      <c r="D267" s="392" t="s">
        <v>788</v>
      </c>
      <c r="E267" s="393">
        <v>38</v>
      </c>
      <c r="F267" s="394"/>
      <c r="G267" s="395">
        <f>E267*F267</f>
        <v>0</v>
      </c>
      <c r="H267" s="396"/>
    </row>
    <row r="268" spans="1:8" ht="12.75">
      <c r="A268" s="390"/>
      <c r="B268" s="404" t="s">
        <v>827</v>
      </c>
      <c r="C268" s="430"/>
      <c r="D268" s="392" t="s">
        <v>788</v>
      </c>
      <c r="E268" s="393">
        <v>8</v>
      </c>
      <c r="F268" s="394"/>
      <c r="G268" s="395">
        <f>E268*F268</f>
        <v>0</v>
      </c>
      <c r="H268" s="396"/>
    </row>
    <row r="269" spans="1:8" ht="12.75">
      <c r="A269" s="390"/>
      <c r="B269" s="404" t="s">
        <v>828</v>
      </c>
      <c r="C269" s="430"/>
      <c r="D269" s="392" t="s">
        <v>788</v>
      </c>
      <c r="E269" s="393">
        <v>22</v>
      </c>
      <c r="F269" s="394"/>
      <c r="G269" s="395">
        <f>E269*F269</f>
        <v>0</v>
      </c>
      <c r="H269" s="396"/>
    </row>
    <row r="270" spans="1:8" ht="12.75">
      <c r="A270" s="390"/>
      <c r="B270" s="404" t="s">
        <v>829</v>
      </c>
      <c r="C270" s="430"/>
      <c r="D270" s="392" t="s">
        <v>788</v>
      </c>
      <c r="E270" s="393">
        <v>88</v>
      </c>
      <c r="F270" s="394"/>
      <c r="G270" s="395">
        <f>E270*F270</f>
        <v>0</v>
      </c>
      <c r="H270" s="396"/>
    </row>
    <row r="271" spans="1:8" ht="12.75">
      <c r="A271" s="390"/>
      <c r="B271" s="404" t="s">
        <v>830</v>
      </c>
      <c r="C271" s="430"/>
      <c r="D271" s="392" t="s">
        <v>788</v>
      </c>
      <c r="E271" s="393">
        <v>142</v>
      </c>
      <c r="F271" s="394"/>
      <c r="G271" s="395">
        <f>E271*F271</f>
        <v>0</v>
      </c>
      <c r="H271" s="396"/>
    </row>
    <row r="272" spans="1:8" ht="12.75">
      <c r="A272" s="390"/>
      <c r="B272" s="391"/>
      <c r="C272" s="428"/>
      <c r="D272" s="392"/>
      <c r="E272" s="393"/>
      <c r="F272" s="394"/>
      <c r="G272" s="395"/>
      <c r="H272" s="396"/>
    </row>
    <row r="273" spans="1:8" ht="12.75">
      <c r="A273" s="390"/>
      <c r="B273" s="391"/>
      <c r="C273" s="428"/>
      <c r="D273" s="392"/>
      <c r="E273" s="393"/>
      <c r="F273" s="394"/>
      <c r="G273" s="395"/>
      <c r="H273" s="396"/>
    </row>
    <row r="274" spans="1:8" ht="12.75">
      <c r="A274" s="390"/>
      <c r="B274" s="391"/>
      <c r="C274" s="428"/>
      <c r="D274" s="392"/>
      <c r="E274" s="393"/>
      <c r="F274" s="394"/>
      <c r="G274" s="395"/>
      <c r="H274" s="396"/>
    </row>
    <row r="275" spans="1:8" ht="38.25">
      <c r="A275" s="390" t="s">
        <v>403</v>
      </c>
      <c r="B275" s="404" t="s">
        <v>789</v>
      </c>
      <c r="C275" s="430"/>
      <c r="D275" s="392"/>
      <c r="E275" s="393"/>
      <c r="F275" s="394"/>
      <c r="G275" s="395"/>
      <c r="H275" s="396"/>
    </row>
    <row r="276" spans="1:8" ht="12.75">
      <c r="A276" s="390"/>
      <c r="B276" s="404" t="s">
        <v>790</v>
      </c>
      <c r="C276" s="430"/>
      <c r="D276" s="392"/>
      <c r="E276" s="393"/>
      <c r="F276" s="394"/>
      <c r="G276" s="395"/>
      <c r="H276" s="396"/>
    </row>
    <row r="277" spans="1:8" ht="12.75">
      <c r="A277" s="390"/>
      <c r="B277" s="404" t="s">
        <v>791</v>
      </c>
      <c r="C277" s="430"/>
      <c r="D277" s="392"/>
      <c r="E277" s="393"/>
      <c r="F277" s="394"/>
      <c r="G277" s="395"/>
      <c r="H277" s="396"/>
    </row>
    <row r="278" spans="1:8" ht="12.75">
      <c r="A278" s="390"/>
      <c r="B278" s="404" t="s">
        <v>792</v>
      </c>
      <c r="C278" s="430"/>
      <c r="D278" s="392"/>
      <c r="E278" s="393"/>
      <c r="F278" s="394"/>
      <c r="G278" s="395"/>
      <c r="H278" s="396"/>
    </row>
    <row r="279" spans="1:8" ht="12.75">
      <c r="A279" s="390"/>
      <c r="B279" s="404" t="s">
        <v>793</v>
      </c>
      <c r="C279" s="430"/>
      <c r="D279" s="392"/>
      <c r="E279" s="393"/>
      <c r="F279" s="394"/>
      <c r="G279" s="395"/>
      <c r="H279" s="396"/>
    </row>
    <row r="280" spans="1:8" ht="12.75">
      <c r="A280" s="390"/>
      <c r="B280" s="404" t="s">
        <v>831</v>
      </c>
      <c r="C280" s="430"/>
      <c r="D280" s="392"/>
      <c r="E280" s="393"/>
      <c r="F280" s="394"/>
      <c r="G280" s="395"/>
      <c r="H280" s="396"/>
    </row>
    <row r="281" spans="1:8" ht="12.75">
      <c r="A281" s="390"/>
      <c r="B281" s="404" t="s">
        <v>765</v>
      </c>
      <c r="C281" s="430"/>
      <c r="D281" s="392"/>
      <c r="E281" s="393"/>
      <c r="F281" s="394"/>
      <c r="G281" s="395"/>
      <c r="H281" s="396"/>
    </row>
    <row r="282" spans="1:8" ht="12.75">
      <c r="A282" s="390"/>
      <c r="B282" s="404" t="s">
        <v>766</v>
      </c>
      <c r="C282" s="430"/>
      <c r="D282" s="392"/>
      <c r="E282" s="393"/>
      <c r="F282" s="394"/>
      <c r="G282" s="395"/>
      <c r="H282" s="396"/>
    </row>
    <row r="283" spans="1:8" ht="12.75">
      <c r="A283" s="390"/>
      <c r="B283" s="404" t="s">
        <v>790</v>
      </c>
      <c r="C283" s="430"/>
      <c r="D283" s="392"/>
      <c r="E283" s="393"/>
      <c r="F283" s="394"/>
      <c r="G283" s="395"/>
      <c r="H283" s="396"/>
    </row>
    <row r="284" spans="1:8" ht="12.75">
      <c r="A284" s="390"/>
      <c r="B284" s="404" t="s">
        <v>791</v>
      </c>
      <c r="C284" s="430"/>
      <c r="D284" s="392"/>
      <c r="E284" s="393"/>
      <c r="F284" s="394"/>
      <c r="G284" s="395"/>
      <c r="H284" s="396"/>
    </row>
    <row r="285" spans="1:8" ht="12.75">
      <c r="A285" s="390"/>
      <c r="B285" s="404" t="s">
        <v>832</v>
      </c>
      <c r="C285" s="430"/>
      <c r="D285" s="392" t="s">
        <v>788</v>
      </c>
      <c r="E285" s="393">
        <v>38</v>
      </c>
      <c r="F285" s="394"/>
      <c r="G285" s="395">
        <f>E285*F285</f>
        <v>0</v>
      </c>
      <c r="H285" s="396"/>
    </row>
    <row r="286" spans="1:8" ht="12.75">
      <c r="A286" s="390"/>
      <c r="B286" s="404" t="s">
        <v>833</v>
      </c>
      <c r="C286" s="430"/>
      <c r="D286" s="392" t="s">
        <v>788</v>
      </c>
      <c r="E286" s="393">
        <v>8</v>
      </c>
      <c r="F286" s="394"/>
      <c r="G286" s="395">
        <f>E286*F286</f>
        <v>0</v>
      </c>
      <c r="H286" s="396"/>
    </row>
    <row r="287" spans="1:8" ht="12.75">
      <c r="A287" s="390"/>
      <c r="B287" s="404" t="s">
        <v>834</v>
      </c>
      <c r="C287" s="430"/>
      <c r="D287" s="392" t="s">
        <v>788</v>
      </c>
      <c r="E287" s="393">
        <v>22</v>
      </c>
      <c r="F287" s="394"/>
      <c r="G287" s="395">
        <f>E287*F287</f>
        <v>0</v>
      </c>
      <c r="H287" s="396"/>
    </row>
    <row r="288" spans="1:8" ht="12.75">
      <c r="A288" s="390"/>
      <c r="B288" s="404" t="s">
        <v>835</v>
      </c>
      <c r="C288" s="430"/>
      <c r="D288" s="392" t="s">
        <v>788</v>
      </c>
      <c r="E288" s="393">
        <v>88</v>
      </c>
      <c r="F288" s="394"/>
      <c r="G288" s="395">
        <f>E288*F288</f>
        <v>0</v>
      </c>
      <c r="H288" s="396"/>
    </row>
    <row r="289" spans="1:8" ht="12.75">
      <c r="A289" s="390"/>
      <c r="B289" s="404" t="s">
        <v>836</v>
      </c>
      <c r="C289" s="430"/>
      <c r="D289" s="392" t="s">
        <v>788</v>
      </c>
      <c r="E289" s="393">
        <v>142</v>
      </c>
      <c r="F289" s="394"/>
      <c r="G289" s="395">
        <f>E289*F289</f>
        <v>0</v>
      </c>
      <c r="H289" s="396"/>
    </row>
    <row r="290" spans="1:8" ht="12.75">
      <c r="A290" s="390"/>
      <c r="B290" s="391"/>
      <c r="C290" s="428"/>
      <c r="D290" s="392"/>
      <c r="E290" s="393"/>
      <c r="F290" s="394"/>
      <c r="G290" s="395"/>
      <c r="H290" s="396"/>
    </row>
    <row r="291" spans="1:8" ht="51">
      <c r="A291" s="390" t="s">
        <v>406</v>
      </c>
      <c r="B291" s="410" t="s">
        <v>837</v>
      </c>
      <c r="C291" s="432"/>
      <c r="D291" s="392"/>
      <c r="E291" s="393"/>
      <c r="F291" s="394"/>
      <c r="G291" s="395"/>
      <c r="H291" s="396"/>
    </row>
    <row r="292" spans="1:8" ht="12.75">
      <c r="A292" s="390"/>
      <c r="B292" s="413" t="s">
        <v>838</v>
      </c>
      <c r="C292" s="434"/>
      <c r="D292" s="392" t="s">
        <v>788</v>
      </c>
      <c r="E292" s="393">
        <v>130</v>
      </c>
      <c r="F292" s="394"/>
      <c r="G292" s="395">
        <f>E292*F292</f>
        <v>0</v>
      </c>
      <c r="H292" s="396"/>
    </row>
    <row r="293" spans="1:8" ht="12.75">
      <c r="A293" s="390"/>
      <c r="B293" s="391"/>
      <c r="C293" s="428"/>
      <c r="D293" s="392"/>
      <c r="E293" s="393"/>
      <c r="F293" s="394"/>
      <c r="G293" s="395"/>
      <c r="H293" s="396"/>
    </row>
    <row r="294" spans="1:8" ht="38.25">
      <c r="A294" s="390" t="s">
        <v>439</v>
      </c>
      <c r="B294" s="404" t="s">
        <v>839</v>
      </c>
      <c r="C294" s="430"/>
      <c r="D294" s="414" t="s">
        <v>475</v>
      </c>
      <c r="E294" s="415">
        <v>2</v>
      </c>
      <c r="F294" s="408"/>
      <c r="G294" s="409">
        <f>E294*F294</f>
        <v>0</v>
      </c>
      <c r="H294" s="396"/>
    </row>
    <row r="295" spans="1:8" ht="12.75">
      <c r="A295" s="390"/>
      <c r="B295" s="391"/>
      <c r="C295" s="428"/>
      <c r="D295" s="392"/>
      <c r="E295" s="393"/>
      <c r="F295" s="394"/>
      <c r="G295" s="395"/>
      <c r="H295" s="396"/>
    </row>
    <row r="296" spans="1:8" ht="25.5">
      <c r="A296" s="390" t="s">
        <v>441</v>
      </c>
      <c r="B296" s="404" t="s">
        <v>840</v>
      </c>
      <c r="C296" s="430"/>
      <c r="D296" s="414" t="s">
        <v>18</v>
      </c>
      <c r="E296" s="415">
        <v>2</v>
      </c>
      <c r="F296" s="408"/>
      <c r="G296" s="409">
        <f>E296*F296</f>
        <v>0</v>
      </c>
      <c r="H296" s="396"/>
    </row>
    <row r="297" spans="1:8" ht="12.75">
      <c r="A297" s="390"/>
      <c r="B297" s="391"/>
      <c r="C297" s="428"/>
      <c r="D297" s="392"/>
      <c r="E297" s="393"/>
      <c r="F297" s="394"/>
      <c r="G297" s="395"/>
      <c r="H297" s="396"/>
    </row>
    <row r="298" spans="1:8" ht="51">
      <c r="A298" s="390" t="s">
        <v>443</v>
      </c>
      <c r="B298" s="410" t="s">
        <v>797</v>
      </c>
      <c r="C298" s="432"/>
      <c r="D298" s="392" t="s">
        <v>475</v>
      </c>
      <c r="E298" s="393">
        <v>1</v>
      </c>
      <c r="F298" s="394"/>
      <c r="G298" s="395">
        <f>E298*F298</f>
        <v>0</v>
      </c>
      <c r="H298" s="396"/>
    </row>
    <row r="299" spans="1:8" ht="12.75">
      <c r="A299" s="390"/>
      <c r="B299" s="391"/>
      <c r="C299" s="428"/>
      <c r="D299" s="392"/>
      <c r="E299" s="393"/>
      <c r="F299" s="394"/>
      <c r="G299" s="395"/>
      <c r="H299" s="396"/>
    </row>
    <row r="300" spans="1:8" ht="51">
      <c r="A300" s="390" t="s">
        <v>197</v>
      </c>
      <c r="B300" s="410" t="s">
        <v>841</v>
      </c>
      <c r="C300" s="432"/>
      <c r="D300" s="406" t="s">
        <v>55</v>
      </c>
      <c r="E300" s="407">
        <v>150</v>
      </c>
      <c r="F300" s="408"/>
      <c r="G300" s="409">
        <f>E300*F300</f>
        <v>0</v>
      </c>
      <c r="H300" s="396"/>
    </row>
    <row r="301" spans="1:8" ht="12.75">
      <c r="A301" s="390"/>
      <c r="B301" s="391"/>
      <c r="C301" s="428"/>
      <c r="D301" s="392"/>
      <c r="E301" s="393"/>
      <c r="F301" s="394"/>
      <c r="G301" s="395"/>
      <c r="H301" s="396"/>
    </row>
    <row r="302" spans="1:8" ht="12.75">
      <c r="A302" s="390"/>
      <c r="B302" s="391"/>
      <c r="C302" s="428"/>
      <c r="D302" s="392"/>
      <c r="E302" s="393"/>
      <c r="F302" s="394"/>
      <c r="G302" s="395"/>
      <c r="H302" s="396"/>
    </row>
    <row r="303" spans="1:8" ht="12.75">
      <c r="A303" s="390"/>
      <c r="B303" s="391"/>
      <c r="C303" s="428"/>
      <c r="D303" s="392"/>
      <c r="E303" s="393"/>
      <c r="F303" s="394"/>
      <c r="G303" s="395"/>
      <c r="H303" s="396"/>
    </row>
    <row r="304" spans="1:8" ht="12.75">
      <c r="A304" s="390"/>
      <c r="B304" s="391"/>
      <c r="C304" s="428"/>
      <c r="D304" s="392"/>
      <c r="E304" s="393"/>
      <c r="F304" s="394"/>
      <c r="G304" s="395"/>
      <c r="H304" s="396"/>
    </row>
    <row r="305" spans="1:8" s="33" customFormat="1" ht="15">
      <c r="A305" s="411"/>
      <c r="B305" s="412" t="s">
        <v>842</v>
      </c>
      <c r="C305" s="433"/>
      <c r="D305" s="399"/>
      <c r="E305" s="400"/>
      <c r="F305" s="401"/>
      <c r="G305" s="402">
        <f>SUM(G217:G304)</f>
        <v>0</v>
      </c>
      <c r="H305" s="403"/>
    </row>
    <row r="306" spans="1:8" ht="12.75">
      <c r="A306" s="390"/>
      <c r="B306" s="391"/>
      <c r="C306" s="428"/>
      <c r="D306" s="392"/>
      <c r="E306" s="393"/>
      <c r="F306" s="394"/>
      <c r="G306" s="395"/>
      <c r="H306" s="396"/>
    </row>
    <row r="307" spans="1:8" ht="12.75">
      <c r="A307" s="390"/>
      <c r="B307" s="391"/>
      <c r="C307" s="428"/>
      <c r="D307" s="392"/>
      <c r="E307" s="393"/>
      <c r="F307" s="394"/>
      <c r="G307" s="395"/>
      <c r="H307" s="396"/>
    </row>
    <row r="308" spans="1:8" ht="12.75">
      <c r="A308" s="390"/>
      <c r="B308" s="391"/>
      <c r="C308" s="428"/>
      <c r="D308" s="392"/>
      <c r="E308" s="393"/>
      <c r="F308" s="394"/>
      <c r="G308" s="395"/>
      <c r="H308" s="396"/>
    </row>
    <row r="309" spans="1:8" ht="12.75">
      <c r="A309" s="390"/>
      <c r="B309" s="391"/>
      <c r="C309" s="428"/>
      <c r="D309" s="392"/>
      <c r="E309" s="393"/>
      <c r="F309" s="394"/>
      <c r="G309" s="395"/>
      <c r="H309" s="396"/>
    </row>
    <row r="310" spans="1:8" s="33" customFormat="1" ht="15">
      <c r="A310" s="397" t="s">
        <v>843</v>
      </c>
      <c r="B310" s="412" t="s">
        <v>844</v>
      </c>
      <c r="C310" s="433"/>
      <c r="D310" s="399"/>
      <c r="E310" s="400"/>
      <c r="F310" s="401"/>
      <c r="G310" s="402"/>
      <c r="H310" s="403"/>
    </row>
    <row r="311" spans="1:8" ht="12.75">
      <c r="A311" s="390"/>
      <c r="B311" s="391"/>
      <c r="C311" s="428"/>
      <c r="D311" s="392"/>
      <c r="E311" s="393"/>
      <c r="F311" s="394"/>
      <c r="G311" s="395"/>
      <c r="H311" s="396"/>
    </row>
    <row r="312" spans="1:8" ht="25.5">
      <c r="A312" s="390" t="s">
        <v>12</v>
      </c>
      <c r="B312" s="410" t="s">
        <v>845</v>
      </c>
      <c r="C312" s="432"/>
      <c r="D312" s="392"/>
      <c r="E312" s="393"/>
      <c r="F312" s="394"/>
      <c r="G312" s="395"/>
      <c r="H312" s="396"/>
    </row>
    <row r="313" spans="1:8" ht="63.75">
      <c r="A313" s="390"/>
      <c r="B313" s="410" t="s">
        <v>846</v>
      </c>
      <c r="C313" s="432"/>
      <c r="D313" s="392"/>
      <c r="E313" s="393"/>
      <c r="F313" s="394"/>
      <c r="G313" s="395"/>
      <c r="H313" s="396"/>
    </row>
    <row r="314" spans="1:8" ht="25.5">
      <c r="A314" s="390"/>
      <c r="B314" s="410" t="s">
        <v>847</v>
      </c>
      <c r="C314" s="432"/>
      <c r="D314" s="392"/>
      <c r="E314" s="393"/>
      <c r="F314" s="394"/>
      <c r="G314" s="395"/>
      <c r="H314" s="396"/>
    </row>
    <row r="315" spans="1:8" ht="12.75">
      <c r="A315" s="390"/>
      <c r="B315" s="410" t="s">
        <v>848</v>
      </c>
      <c r="C315" s="432"/>
      <c r="D315" s="392"/>
      <c r="E315" s="393"/>
      <c r="F315" s="394"/>
      <c r="G315" s="395"/>
      <c r="H315" s="396"/>
    </row>
    <row r="316" spans="1:8" ht="12.75">
      <c r="A316" s="390"/>
      <c r="B316" s="410" t="s">
        <v>849</v>
      </c>
      <c r="C316" s="432"/>
      <c r="D316" s="392"/>
      <c r="E316" s="393"/>
      <c r="F316" s="394"/>
      <c r="G316" s="395"/>
      <c r="H316" s="396"/>
    </row>
    <row r="317" spans="1:8" ht="12.75">
      <c r="A317" s="390"/>
      <c r="B317" s="404" t="s">
        <v>765</v>
      </c>
      <c r="C317" s="430"/>
      <c r="D317" s="392"/>
      <c r="E317" s="393"/>
      <c r="F317" s="394"/>
      <c r="G317" s="395"/>
      <c r="H317" s="396"/>
    </row>
    <row r="318" spans="1:8" ht="12.75">
      <c r="A318" s="390"/>
      <c r="B318" s="404" t="s">
        <v>766</v>
      </c>
      <c r="C318" s="430"/>
      <c r="D318" s="392"/>
      <c r="E318" s="393"/>
      <c r="F318" s="394"/>
      <c r="G318" s="395"/>
      <c r="H318" s="396"/>
    </row>
    <row r="319" spans="1:8" ht="12.75">
      <c r="A319" s="390"/>
      <c r="B319" s="410" t="s">
        <v>850</v>
      </c>
      <c r="C319" s="432"/>
      <c r="D319" s="392"/>
      <c r="E319" s="393"/>
      <c r="F319" s="394"/>
      <c r="G319" s="395"/>
      <c r="H319" s="396"/>
    </row>
    <row r="320" spans="1:8" ht="14.25">
      <c r="A320" s="390"/>
      <c r="B320" s="416" t="s">
        <v>851</v>
      </c>
      <c r="C320" s="435"/>
      <c r="D320" s="392"/>
      <c r="E320" s="393"/>
      <c r="F320" s="394"/>
      <c r="G320" s="395"/>
      <c r="H320" s="396"/>
    </row>
    <row r="321" spans="1:8" ht="12.75">
      <c r="A321" s="390"/>
      <c r="B321" s="417" t="s">
        <v>852</v>
      </c>
      <c r="C321" s="436"/>
      <c r="D321" s="392"/>
      <c r="E321" s="393"/>
      <c r="F321" s="394"/>
      <c r="G321" s="395"/>
      <c r="H321" s="396"/>
    </row>
    <row r="322" spans="1:8" ht="12.75">
      <c r="A322" s="390"/>
      <c r="B322" s="410" t="s">
        <v>853</v>
      </c>
      <c r="C322" s="432"/>
      <c r="D322" s="392"/>
      <c r="E322" s="393"/>
      <c r="F322" s="394"/>
      <c r="G322" s="395"/>
      <c r="H322" s="396"/>
    </row>
    <row r="323" spans="1:8" ht="12.75">
      <c r="A323" s="390"/>
      <c r="B323" s="410" t="s">
        <v>854</v>
      </c>
      <c r="C323" s="432"/>
      <c r="D323" s="392"/>
      <c r="E323" s="393"/>
      <c r="F323" s="394"/>
      <c r="G323" s="395"/>
      <c r="H323" s="396"/>
    </row>
    <row r="324" spans="1:8" ht="12.75">
      <c r="A324" s="390"/>
      <c r="B324" s="410" t="s">
        <v>855</v>
      </c>
      <c r="C324" s="432"/>
      <c r="D324" s="392"/>
      <c r="E324" s="393"/>
      <c r="F324" s="394"/>
      <c r="G324" s="395"/>
      <c r="H324" s="396"/>
    </row>
    <row r="325" spans="1:8" ht="12.75">
      <c r="A325" s="390"/>
      <c r="B325" s="410" t="s">
        <v>856</v>
      </c>
      <c r="C325" s="432"/>
      <c r="D325" s="392" t="s">
        <v>475</v>
      </c>
      <c r="E325" s="393">
        <v>1</v>
      </c>
      <c r="F325" s="394"/>
      <c r="G325" s="395">
        <f>E325*F325</f>
        <v>0</v>
      </c>
      <c r="H325" s="396"/>
    </row>
    <row r="326" spans="1:8" ht="12.75">
      <c r="A326" s="390"/>
      <c r="B326" s="391"/>
      <c r="C326" s="428"/>
      <c r="D326" s="392"/>
      <c r="E326" s="393"/>
      <c r="F326" s="394"/>
      <c r="G326" s="395"/>
      <c r="H326" s="396"/>
    </row>
    <row r="327" spans="1:8" ht="12.75">
      <c r="A327" s="390"/>
      <c r="B327" s="410" t="s">
        <v>857</v>
      </c>
      <c r="C327" s="432"/>
      <c r="D327" s="392"/>
      <c r="E327" s="393"/>
      <c r="F327" s="394"/>
      <c r="G327" s="395"/>
      <c r="H327" s="396"/>
    </row>
    <row r="328" spans="1:8" ht="12.75">
      <c r="A328" s="390"/>
      <c r="B328" s="404" t="s">
        <v>765</v>
      </c>
      <c r="C328" s="430"/>
      <c r="D328" s="392"/>
      <c r="E328" s="393"/>
      <c r="F328" s="394"/>
      <c r="G328" s="395"/>
      <c r="H328" s="396"/>
    </row>
    <row r="329" spans="1:8" ht="12.75">
      <c r="A329" s="390"/>
      <c r="B329" s="404" t="s">
        <v>766</v>
      </c>
      <c r="C329" s="430"/>
      <c r="D329" s="392"/>
      <c r="E329" s="393"/>
      <c r="F329" s="394"/>
      <c r="G329" s="395"/>
      <c r="H329" s="396"/>
    </row>
    <row r="330" spans="1:8" ht="12.75">
      <c r="A330" s="390"/>
      <c r="B330" s="410" t="s">
        <v>858</v>
      </c>
      <c r="C330" s="432"/>
      <c r="D330" s="392"/>
      <c r="E330" s="393"/>
      <c r="F330" s="394"/>
      <c r="G330" s="395"/>
      <c r="H330" s="396"/>
    </row>
    <row r="331" spans="1:8" ht="14.25">
      <c r="A331" s="390"/>
      <c r="B331" s="416" t="s">
        <v>859</v>
      </c>
      <c r="C331" s="435"/>
      <c r="D331" s="392"/>
      <c r="E331" s="393"/>
      <c r="F331" s="394"/>
      <c r="G331" s="395"/>
      <c r="H331" s="396"/>
    </row>
    <row r="332" spans="1:8" ht="12.75">
      <c r="A332" s="390"/>
      <c r="B332" s="417" t="s">
        <v>860</v>
      </c>
      <c r="C332" s="436"/>
      <c r="D332" s="392"/>
      <c r="E332" s="393"/>
      <c r="F332" s="394"/>
      <c r="G332" s="395"/>
      <c r="H332" s="396"/>
    </row>
    <row r="333" spans="1:8" ht="12.75">
      <c r="A333" s="390"/>
      <c r="B333" s="410" t="s">
        <v>861</v>
      </c>
      <c r="C333" s="432"/>
      <c r="D333" s="392"/>
      <c r="E333" s="393"/>
      <c r="F333" s="394"/>
      <c r="G333" s="395"/>
      <c r="H333" s="396"/>
    </row>
    <row r="334" spans="1:8" ht="12.75">
      <c r="A334" s="390"/>
      <c r="B334" s="410" t="s">
        <v>862</v>
      </c>
      <c r="C334" s="432"/>
      <c r="D334" s="392"/>
      <c r="E334" s="393"/>
      <c r="F334" s="394"/>
      <c r="G334" s="395"/>
      <c r="H334" s="396"/>
    </row>
    <row r="335" spans="1:8" ht="12.75">
      <c r="A335" s="390"/>
      <c r="B335" s="410" t="s">
        <v>863</v>
      </c>
      <c r="C335" s="432"/>
      <c r="D335" s="392"/>
      <c r="E335" s="393"/>
      <c r="F335" s="394"/>
      <c r="G335" s="395"/>
      <c r="H335" s="396"/>
    </row>
    <row r="336" spans="1:8" ht="12.75">
      <c r="A336" s="390"/>
      <c r="B336" s="410" t="s">
        <v>864</v>
      </c>
      <c r="C336" s="432"/>
      <c r="D336" s="392" t="s">
        <v>475</v>
      </c>
      <c r="E336" s="393">
        <v>1</v>
      </c>
      <c r="F336" s="394"/>
      <c r="G336" s="395">
        <f>E336*F336</f>
        <v>0</v>
      </c>
      <c r="H336" s="396"/>
    </row>
    <row r="337" spans="1:8" ht="12.75">
      <c r="A337" s="390"/>
      <c r="B337" s="391"/>
      <c r="C337" s="428"/>
      <c r="D337" s="392"/>
      <c r="E337" s="393"/>
      <c r="F337" s="394"/>
      <c r="G337" s="395"/>
      <c r="H337" s="396"/>
    </row>
    <row r="338" spans="1:8" ht="25.5">
      <c r="A338" s="390" t="s">
        <v>396</v>
      </c>
      <c r="B338" s="413" t="s">
        <v>865</v>
      </c>
      <c r="C338" s="434"/>
      <c r="D338" s="392"/>
      <c r="E338" s="393"/>
      <c r="F338" s="394"/>
      <c r="G338" s="395"/>
      <c r="H338" s="396"/>
    </row>
    <row r="339" spans="1:8" ht="12.75">
      <c r="A339" s="390"/>
      <c r="B339" s="404" t="s">
        <v>866</v>
      </c>
      <c r="C339" s="430"/>
      <c r="D339" s="392"/>
      <c r="E339" s="393"/>
      <c r="F339" s="394"/>
      <c r="G339" s="395"/>
      <c r="H339" s="396"/>
    </row>
    <row r="340" spans="1:8" ht="12.75">
      <c r="A340" s="390"/>
      <c r="B340" s="404" t="s">
        <v>867</v>
      </c>
      <c r="C340" s="430"/>
      <c r="D340" s="392"/>
      <c r="E340" s="393"/>
      <c r="F340" s="394"/>
      <c r="G340" s="395"/>
      <c r="H340" s="396"/>
    </row>
    <row r="341" spans="1:8" ht="12.75">
      <c r="A341" s="390"/>
      <c r="B341" s="404" t="s">
        <v>765</v>
      </c>
      <c r="C341" s="430"/>
      <c r="D341" s="392"/>
      <c r="E341" s="393"/>
      <c r="F341" s="394"/>
      <c r="G341" s="395"/>
      <c r="H341" s="396"/>
    </row>
    <row r="342" spans="1:8" ht="12.75">
      <c r="A342" s="390"/>
      <c r="B342" s="404" t="s">
        <v>766</v>
      </c>
      <c r="C342" s="430"/>
      <c r="D342" s="392"/>
      <c r="E342" s="393"/>
      <c r="F342" s="394"/>
      <c r="G342" s="395"/>
      <c r="H342" s="396"/>
    </row>
    <row r="343" spans="1:8" ht="12.75">
      <c r="A343" s="390"/>
      <c r="B343" s="404" t="s">
        <v>868</v>
      </c>
      <c r="C343" s="430"/>
      <c r="D343" s="392"/>
      <c r="E343" s="393"/>
      <c r="F343" s="394"/>
      <c r="G343" s="395"/>
      <c r="H343" s="396"/>
    </row>
    <row r="344" spans="1:8" ht="12.75">
      <c r="A344" s="390"/>
      <c r="B344" s="391"/>
      <c r="C344" s="428"/>
      <c r="D344" s="392" t="s">
        <v>18</v>
      </c>
      <c r="E344" s="393">
        <v>14</v>
      </c>
      <c r="F344" s="394"/>
      <c r="G344" s="395">
        <f>E344*F344</f>
        <v>0</v>
      </c>
      <c r="H344" s="396"/>
    </row>
    <row r="345" spans="1:8" ht="12.75">
      <c r="A345" s="390"/>
      <c r="B345" s="391"/>
      <c r="C345" s="428"/>
      <c r="D345" s="392"/>
      <c r="E345" s="393"/>
      <c r="F345" s="394"/>
      <c r="G345" s="395"/>
      <c r="H345" s="396"/>
    </row>
    <row r="346" spans="1:8" ht="63.75">
      <c r="A346" s="390" t="s">
        <v>79</v>
      </c>
      <c r="B346" s="418" t="s">
        <v>869</v>
      </c>
      <c r="C346" s="437"/>
      <c r="D346" s="392"/>
      <c r="E346" s="393"/>
      <c r="F346" s="394"/>
      <c r="G346" s="395"/>
      <c r="H346" s="396"/>
    </row>
    <row r="347" spans="1:8" ht="12.75">
      <c r="A347" s="390"/>
      <c r="B347" s="418" t="s">
        <v>870</v>
      </c>
      <c r="C347" s="437"/>
      <c r="D347" s="392"/>
      <c r="E347" s="393"/>
      <c r="F347" s="394"/>
      <c r="G347" s="395"/>
      <c r="H347" s="396"/>
    </row>
    <row r="348" spans="1:8" ht="12.75">
      <c r="A348" s="390"/>
      <c r="B348" s="418" t="s">
        <v>871</v>
      </c>
      <c r="C348" s="437"/>
      <c r="D348" s="392"/>
      <c r="E348" s="393"/>
      <c r="F348" s="394"/>
      <c r="G348" s="395"/>
      <c r="H348" s="396"/>
    </row>
    <row r="349" spans="1:8" ht="12.75">
      <c r="A349" s="390"/>
      <c r="B349" s="404" t="s">
        <v>765</v>
      </c>
      <c r="C349" s="430"/>
      <c r="D349" s="392"/>
      <c r="E349" s="393"/>
      <c r="F349" s="394"/>
      <c r="G349" s="395"/>
      <c r="H349" s="396"/>
    </row>
    <row r="350" spans="1:8" ht="12.75">
      <c r="A350" s="390"/>
      <c r="B350" s="404" t="s">
        <v>766</v>
      </c>
      <c r="C350" s="430"/>
      <c r="D350" s="392"/>
      <c r="E350" s="393"/>
      <c r="F350" s="394"/>
      <c r="G350" s="395"/>
      <c r="H350" s="396"/>
    </row>
    <row r="351" spans="1:8" ht="12.75">
      <c r="A351" s="390"/>
      <c r="B351" s="418" t="s">
        <v>872</v>
      </c>
      <c r="C351" s="437"/>
      <c r="D351" s="392"/>
      <c r="E351" s="393"/>
      <c r="F351" s="394"/>
      <c r="G351" s="395"/>
      <c r="H351" s="396"/>
    </row>
    <row r="352" spans="1:8" ht="12.75">
      <c r="A352" s="390"/>
      <c r="B352" s="418" t="s">
        <v>873</v>
      </c>
      <c r="C352" s="437"/>
      <c r="D352" s="392"/>
      <c r="E352" s="393"/>
      <c r="F352" s="394"/>
      <c r="G352" s="395"/>
      <c r="H352" s="396"/>
    </row>
    <row r="353" spans="1:8" ht="12.75">
      <c r="A353" s="390"/>
      <c r="B353" s="418" t="s">
        <v>874</v>
      </c>
      <c r="C353" s="437"/>
      <c r="D353" s="392"/>
      <c r="E353" s="393"/>
      <c r="F353" s="394"/>
      <c r="G353" s="395"/>
      <c r="H353" s="396"/>
    </row>
    <row r="354" spans="1:8" ht="12.75">
      <c r="A354" s="390"/>
      <c r="B354" s="418" t="s">
        <v>875</v>
      </c>
      <c r="C354" s="437"/>
      <c r="D354" s="392"/>
      <c r="E354" s="393"/>
      <c r="F354" s="394"/>
      <c r="G354" s="395"/>
      <c r="H354" s="396"/>
    </row>
    <row r="355" spans="1:8" ht="12.75">
      <c r="A355" s="390"/>
      <c r="B355" s="418" t="s">
        <v>876</v>
      </c>
      <c r="C355" s="437"/>
      <c r="D355" s="392"/>
      <c r="E355" s="393"/>
      <c r="F355" s="394"/>
      <c r="G355" s="395"/>
      <c r="H355" s="396"/>
    </row>
    <row r="356" spans="1:8" ht="12.75">
      <c r="A356" s="390"/>
      <c r="B356" s="418" t="s">
        <v>877</v>
      </c>
      <c r="C356" s="437"/>
      <c r="D356" s="392" t="s">
        <v>475</v>
      </c>
      <c r="E356" s="393">
        <v>4</v>
      </c>
      <c r="F356" s="394"/>
      <c r="G356" s="395">
        <f>E356*F356</f>
        <v>0</v>
      </c>
      <c r="H356" s="396"/>
    </row>
    <row r="357" spans="1:8" ht="12.75">
      <c r="A357" s="390"/>
      <c r="B357" s="391"/>
      <c r="C357" s="428"/>
      <c r="D357" s="392"/>
      <c r="E357" s="393"/>
      <c r="F357" s="394"/>
      <c r="G357" s="395"/>
      <c r="H357" s="396"/>
    </row>
    <row r="358" spans="1:8" ht="38.25">
      <c r="A358" s="390" t="s">
        <v>93</v>
      </c>
      <c r="B358" s="418" t="s">
        <v>878</v>
      </c>
      <c r="C358" s="437"/>
      <c r="D358" s="392"/>
      <c r="E358" s="393"/>
      <c r="F358" s="394"/>
      <c r="G358" s="395"/>
      <c r="H358" s="396"/>
    </row>
    <row r="359" spans="1:8" ht="12.75">
      <c r="A359" s="390"/>
      <c r="B359" s="418" t="s">
        <v>879</v>
      </c>
      <c r="C359" s="437"/>
      <c r="D359" s="392" t="s">
        <v>788</v>
      </c>
      <c r="E359" s="393">
        <v>68</v>
      </c>
      <c r="F359" s="394"/>
      <c r="G359" s="395">
        <f>E359*F359</f>
        <v>0</v>
      </c>
      <c r="H359" s="396"/>
    </row>
    <row r="360" spans="1:8" ht="12.75">
      <c r="A360" s="390"/>
      <c r="B360" s="418" t="s">
        <v>880</v>
      </c>
      <c r="C360" s="437"/>
      <c r="D360" s="392" t="s">
        <v>788</v>
      </c>
      <c r="E360" s="393">
        <v>18</v>
      </c>
      <c r="F360" s="394"/>
      <c r="G360" s="395">
        <f>E360*F360</f>
        <v>0</v>
      </c>
      <c r="H360" s="396"/>
    </row>
    <row r="361" spans="1:8" ht="12.75">
      <c r="A361" s="390"/>
      <c r="B361" s="418" t="s">
        <v>881</v>
      </c>
      <c r="C361" s="437"/>
      <c r="D361" s="392" t="s">
        <v>788</v>
      </c>
      <c r="E361" s="393">
        <v>12</v>
      </c>
      <c r="F361" s="394"/>
      <c r="G361" s="395">
        <f>E361*F361</f>
        <v>0</v>
      </c>
      <c r="H361" s="396"/>
    </row>
    <row r="362" spans="1:8" ht="12.75">
      <c r="A362" s="390"/>
      <c r="B362" s="391"/>
      <c r="C362" s="428"/>
      <c r="D362" s="392"/>
      <c r="E362" s="393"/>
      <c r="F362" s="394"/>
      <c r="G362" s="395"/>
      <c r="H362" s="396"/>
    </row>
    <row r="363" spans="1:8" ht="25.5">
      <c r="A363" s="390" t="s">
        <v>403</v>
      </c>
      <c r="B363" s="391" t="s">
        <v>882</v>
      </c>
      <c r="C363" s="428"/>
      <c r="D363" s="392"/>
      <c r="E363" s="393"/>
      <c r="F363" s="394"/>
      <c r="G363" s="395"/>
      <c r="H363" s="396"/>
    </row>
    <row r="364" spans="1:8" ht="12.75">
      <c r="A364" s="390"/>
      <c r="B364" s="391" t="s">
        <v>879</v>
      </c>
      <c r="C364" s="428"/>
      <c r="D364" s="392" t="s">
        <v>475</v>
      </c>
      <c r="E364" s="393">
        <v>4</v>
      </c>
      <c r="F364" s="394"/>
      <c r="G364" s="395">
        <f>E364*F364</f>
        <v>0</v>
      </c>
      <c r="H364" s="396"/>
    </row>
    <row r="365" spans="1:8" ht="12.75">
      <c r="A365" s="390"/>
      <c r="B365" s="391"/>
      <c r="C365" s="428"/>
      <c r="D365" s="392"/>
      <c r="E365" s="393"/>
      <c r="F365" s="394"/>
      <c r="G365" s="395"/>
      <c r="H365" s="396"/>
    </row>
    <row r="366" spans="1:8" ht="51">
      <c r="A366" s="390" t="s">
        <v>406</v>
      </c>
      <c r="B366" s="410" t="s">
        <v>883</v>
      </c>
      <c r="C366" s="432"/>
      <c r="D366" s="392" t="s">
        <v>55</v>
      </c>
      <c r="E366" s="393">
        <v>150</v>
      </c>
      <c r="F366" s="394"/>
      <c r="G366" s="395">
        <f>E366*F366</f>
        <v>0</v>
      </c>
      <c r="H366" s="396"/>
    </row>
    <row r="367" spans="1:8" ht="12.75">
      <c r="A367" s="390"/>
      <c r="B367" s="391"/>
      <c r="C367" s="428"/>
      <c r="D367" s="392"/>
      <c r="E367" s="393"/>
      <c r="F367" s="394"/>
      <c r="G367" s="395"/>
      <c r="H367" s="396"/>
    </row>
    <row r="368" spans="1:8" ht="12.75">
      <c r="A368" s="390"/>
      <c r="B368" s="391"/>
      <c r="C368" s="428"/>
      <c r="D368" s="392"/>
      <c r="E368" s="393"/>
      <c r="F368" s="394"/>
      <c r="G368" s="395"/>
      <c r="H368" s="396"/>
    </row>
    <row r="369" spans="1:8" ht="12.75">
      <c r="A369" s="390"/>
      <c r="B369" s="391"/>
      <c r="C369" s="428"/>
      <c r="D369" s="392"/>
      <c r="E369" s="393"/>
      <c r="F369" s="394"/>
      <c r="G369" s="395"/>
      <c r="H369" s="396"/>
    </row>
    <row r="370" spans="1:8" ht="25.5">
      <c r="A370" s="390" t="s">
        <v>439</v>
      </c>
      <c r="B370" s="391" t="s">
        <v>884</v>
      </c>
      <c r="C370" s="428"/>
      <c r="D370" s="392" t="s">
        <v>796</v>
      </c>
      <c r="E370" s="393">
        <v>5</v>
      </c>
      <c r="F370" s="394"/>
      <c r="G370" s="395">
        <f>E370*F370</f>
        <v>0</v>
      </c>
      <c r="H370" s="396"/>
    </row>
    <row r="371" spans="1:8" ht="12.75">
      <c r="A371" s="390"/>
      <c r="B371" s="391"/>
      <c r="C371" s="428"/>
      <c r="D371" s="392"/>
      <c r="E371" s="393"/>
      <c r="F371" s="394"/>
      <c r="G371" s="395"/>
      <c r="H371" s="396"/>
    </row>
    <row r="372" spans="1:8" ht="51">
      <c r="A372" s="390" t="s">
        <v>441</v>
      </c>
      <c r="B372" s="410" t="s">
        <v>797</v>
      </c>
      <c r="C372" s="432"/>
      <c r="D372" s="392" t="s">
        <v>475</v>
      </c>
      <c r="E372" s="393">
        <v>1</v>
      </c>
      <c r="F372" s="394"/>
      <c r="G372" s="395">
        <f>E372*F372</f>
        <v>0</v>
      </c>
      <c r="H372" s="396"/>
    </row>
    <row r="373" spans="1:8" ht="12.75">
      <c r="A373" s="390"/>
      <c r="B373" s="391"/>
      <c r="C373" s="428"/>
      <c r="D373" s="392"/>
      <c r="E373" s="393"/>
      <c r="F373" s="394"/>
      <c r="G373" s="395"/>
      <c r="H373" s="396"/>
    </row>
    <row r="374" spans="1:8" ht="38.25">
      <c r="A374" s="390" t="s">
        <v>443</v>
      </c>
      <c r="B374" s="404" t="s">
        <v>885</v>
      </c>
      <c r="C374" s="430"/>
      <c r="D374" s="392" t="s">
        <v>475</v>
      </c>
      <c r="E374" s="393">
        <v>1</v>
      </c>
      <c r="F374" s="394"/>
      <c r="G374" s="395">
        <f>E374*F374</f>
        <v>0</v>
      </c>
      <c r="H374" s="396"/>
    </row>
    <row r="375" spans="1:8" ht="12.75">
      <c r="A375" s="390"/>
      <c r="B375" s="391"/>
      <c r="C375" s="428"/>
      <c r="D375" s="392"/>
      <c r="E375" s="393"/>
      <c r="F375" s="394"/>
      <c r="G375" s="395"/>
      <c r="H375" s="396"/>
    </row>
    <row r="376" spans="1:8" ht="12.75">
      <c r="A376" s="390"/>
      <c r="B376" s="391"/>
      <c r="C376" s="428"/>
      <c r="D376" s="392"/>
      <c r="E376" s="393"/>
      <c r="F376" s="394"/>
      <c r="G376" s="395"/>
      <c r="H376" s="396"/>
    </row>
    <row r="377" spans="1:8" ht="12.75">
      <c r="A377" s="390"/>
      <c r="B377" s="391"/>
      <c r="C377" s="428"/>
      <c r="D377" s="392"/>
      <c r="E377" s="393"/>
      <c r="F377" s="394"/>
      <c r="G377" s="395"/>
      <c r="H377" s="396"/>
    </row>
    <row r="378" spans="1:8" ht="12.75">
      <c r="A378" s="390"/>
      <c r="B378" s="391"/>
      <c r="C378" s="428"/>
      <c r="D378" s="392"/>
      <c r="E378" s="393"/>
      <c r="F378" s="394"/>
      <c r="G378" s="395"/>
      <c r="H378" s="396"/>
    </row>
    <row r="379" spans="1:8" s="33" customFormat="1" ht="15">
      <c r="A379" s="411"/>
      <c r="B379" s="398" t="s">
        <v>886</v>
      </c>
      <c r="C379" s="429"/>
      <c r="D379" s="399"/>
      <c r="E379" s="400"/>
      <c r="F379" s="401"/>
      <c r="G379" s="402">
        <f>SUM(G312:G378)</f>
        <v>0</v>
      </c>
      <c r="H379" s="403"/>
    </row>
    <row r="380" spans="1:8" ht="12.75">
      <c r="A380" s="390"/>
      <c r="B380" s="391"/>
      <c r="C380" s="428"/>
      <c r="D380" s="392"/>
      <c r="E380" s="393"/>
      <c r="F380" s="394"/>
      <c r="G380" s="395"/>
      <c r="H380" s="396"/>
    </row>
    <row r="381" spans="1:8" ht="12.75">
      <c r="A381" s="390"/>
      <c r="B381" s="391"/>
      <c r="C381" s="428"/>
      <c r="D381" s="392"/>
      <c r="E381" s="393"/>
      <c r="F381" s="394"/>
      <c r="G381" s="395"/>
      <c r="H381" s="396"/>
    </row>
    <row r="382" spans="1:8" ht="12.75">
      <c r="A382" s="390"/>
      <c r="B382" s="391"/>
      <c r="C382" s="428"/>
      <c r="D382" s="392"/>
      <c r="E382" s="393"/>
      <c r="F382" s="394"/>
      <c r="G382" s="395"/>
      <c r="H382" s="396"/>
    </row>
    <row r="383" spans="1:8" ht="12.75">
      <c r="A383" s="390"/>
      <c r="B383" s="391"/>
      <c r="C383" s="428"/>
      <c r="D383" s="392"/>
      <c r="E383" s="393"/>
      <c r="F383" s="394"/>
      <c r="G383" s="395"/>
      <c r="H383" s="396"/>
    </row>
    <row r="384" spans="1:8" ht="12.75">
      <c r="A384" s="390"/>
      <c r="B384" s="391"/>
      <c r="C384" s="428"/>
      <c r="D384" s="392"/>
      <c r="E384" s="393"/>
      <c r="F384" s="394"/>
      <c r="G384" s="395"/>
      <c r="H384" s="396"/>
    </row>
    <row r="385" spans="1:8" s="33" customFormat="1" ht="15">
      <c r="A385" s="419" t="s">
        <v>887</v>
      </c>
      <c r="B385" s="398" t="s">
        <v>888</v>
      </c>
      <c r="C385" s="429"/>
      <c r="D385" s="399"/>
      <c r="E385" s="400"/>
      <c r="F385" s="401"/>
      <c r="G385" s="402"/>
      <c r="H385" s="403"/>
    </row>
    <row r="386" spans="1:8" ht="12.75">
      <c r="A386" s="390"/>
      <c r="B386" s="391"/>
      <c r="C386" s="428"/>
      <c r="D386" s="392"/>
      <c r="E386" s="393"/>
      <c r="F386" s="394"/>
      <c r="G386" s="395"/>
      <c r="H386" s="396"/>
    </row>
    <row r="387" spans="1:8" ht="25.5">
      <c r="A387" s="390" t="s">
        <v>12</v>
      </c>
      <c r="B387" s="404" t="s">
        <v>889</v>
      </c>
      <c r="C387" s="430"/>
      <c r="D387" s="392"/>
      <c r="E387" s="393"/>
      <c r="F387" s="394"/>
      <c r="G387" s="395"/>
      <c r="H387" s="396"/>
    </row>
    <row r="388" spans="1:8" ht="51">
      <c r="A388" s="390"/>
      <c r="B388" s="404" t="s">
        <v>890</v>
      </c>
      <c r="C388" s="430"/>
      <c r="D388" s="392" t="s">
        <v>475</v>
      </c>
      <c r="E388" s="393">
        <v>1</v>
      </c>
      <c r="F388" s="394"/>
      <c r="G388" s="395">
        <f>E388*F388</f>
        <v>0</v>
      </c>
      <c r="H388" s="396"/>
    </row>
    <row r="389" spans="1:8" ht="12.75">
      <c r="A389" s="390"/>
      <c r="B389" s="404"/>
      <c r="C389" s="430"/>
      <c r="D389" s="392"/>
      <c r="E389" s="393"/>
      <c r="F389" s="394"/>
      <c r="G389" s="395"/>
      <c r="H389" s="396"/>
    </row>
    <row r="390" spans="1:8" ht="38.25">
      <c r="A390" s="390" t="s">
        <v>396</v>
      </c>
      <c r="B390" s="404" t="s">
        <v>891</v>
      </c>
      <c r="C390" s="430"/>
      <c r="D390" s="392" t="s">
        <v>475</v>
      </c>
      <c r="E390" s="393">
        <v>1</v>
      </c>
      <c r="F390" s="394"/>
      <c r="G390" s="395">
        <f>E390*F390</f>
        <v>0</v>
      </c>
      <c r="H390" s="396"/>
    </row>
    <row r="391" spans="1:8" ht="12.75">
      <c r="A391" s="390"/>
      <c r="B391" s="404"/>
      <c r="C391" s="430"/>
      <c r="D391" s="392"/>
      <c r="E391" s="393"/>
      <c r="F391" s="394"/>
      <c r="G391" s="395"/>
      <c r="H391" s="396"/>
    </row>
    <row r="392" spans="1:8" ht="25.5">
      <c r="A392" s="390" t="s">
        <v>79</v>
      </c>
      <c r="B392" s="410" t="s">
        <v>892</v>
      </c>
      <c r="C392" s="432"/>
      <c r="D392" s="392" t="s">
        <v>475</v>
      </c>
      <c r="E392" s="393">
        <v>1</v>
      </c>
      <c r="F392" s="394"/>
      <c r="G392" s="395">
        <f>E392*F392</f>
        <v>0</v>
      </c>
      <c r="H392" s="396"/>
    </row>
    <row r="393" spans="1:8" ht="12.75">
      <c r="A393" s="390"/>
      <c r="B393" s="404"/>
      <c r="C393" s="430"/>
      <c r="D393" s="392"/>
      <c r="E393" s="393"/>
      <c r="F393" s="394"/>
      <c r="G393" s="395"/>
      <c r="H393" s="396"/>
    </row>
    <row r="394" spans="1:8" ht="38.25">
      <c r="A394" s="390" t="s">
        <v>93</v>
      </c>
      <c r="B394" s="404" t="s">
        <v>893</v>
      </c>
      <c r="C394" s="430"/>
      <c r="D394" s="392" t="s">
        <v>475</v>
      </c>
      <c r="E394" s="393">
        <v>1</v>
      </c>
      <c r="F394" s="394"/>
      <c r="G394" s="395">
        <f>E394*F394</f>
        <v>0</v>
      </c>
      <c r="H394" s="396"/>
    </row>
    <row r="395" spans="1:8" ht="12.75">
      <c r="A395" s="390"/>
      <c r="B395" s="404"/>
      <c r="C395" s="430"/>
      <c r="D395" s="392"/>
      <c r="E395" s="393"/>
      <c r="F395" s="394"/>
      <c r="G395" s="395"/>
      <c r="H395" s="396"/>
    </row>
    <row r="396" spans="1:8" ht="25.5">
      <c r="A396" s="390" t="s">
        <v>403</v>
      </c>
      <c r="B396" s="404" t="s">
        <v>894</v>
      </c>
      <c r="C396" s="430"/>
      <c r="D396" s="392" t="s">
        <v>475</v>
      </c>
      <c r="E396" s="393">
        <v>1</v>
      </c>
      <c r="F396" s="394"/>
      <c r="G396" s="395">
        <f>E396*F396</f>
        <v>0</v>
      </c>
      <c r="H396" s="396"/>
    </row>
    <row r="397" spans="1:8" ht="12.75">
      <c r="A397" s="390"/>
      <c r="B397" s="404"/>
      <c r="C397" s="430"/>
      <c r="D397" s="392"/>
      <c r="E397" s="393"/>
      <c r="F397" s="394"/>
      <c r="G397" s="395"/>
      <c r="H397" s="396"/>
    </row>
    <row r="398" spans="1:8" ht="25.5">
      <c r="A398" s="390" t="s">
        <v>406</v>
      </c>
      <c r="B398" s="404" t="s">
        <v>895</v>
      </c>
      <c r="C398" s="430"/>
      <c r="D398" s="392" t="s">
        <v>475</v>
      </c>
      <c r="E398" s="393">
        <v>1</v>
      </c>
      <c r="F398" s="394"/>
      <c r="G398" s="395">
        <f>E398*F398</f>
        <v>0</v>
      </c>
      <c r="H398" s="396"/>
    </row>
    <row r="399" spans="1:8" ht="12.75">
      <c r="A399" s="390"/>
      <c r="B399" s="404"/>
      <c r="C399" s="430"/>
      <c r="D399" s="392"/>
      <c r="E399" s="393"/>
      <c r="F399" s="394"/>
      <c r="G399" s="395"/>
      <c r="H399" s="396"/>
    </row>
    <row r="400" spans="1:8" ht="76.5">
      <c r="A400" s="390" t="s">
        <v>439</v>
      </c>
      <c r="B400" s="404" t="s">
        <v>896</v>
      </c>
      <c r="C400" s="430"/>
      <c r="D400" s="392" t="s">
        <v>475</v>
      </c>
      <c r="E400" s="393">
        <v>1</v>
      </c>
      <c r="F400" s="394"/>
      <c r="G400" s="395">
        <f>E400*F400</f>
        <v>0</v>
      </c>
      <c r="H400" s="396"/>
    </row>
    <row r="401" spans="1:8" ht="12.75">
      <c r="A401" s="390"/>
      <c r="B401" s="404"/>
      <c r="C401" s="404"/>
      <c r="D401" s="392"/>
      <c r="E401" s="393"/>
      <c r="F401" s="394"/>
      <c r="G401" s="395"/>
      <c r="H401" s="396"/>
    </row>
    <row r="402" spans="1:8" ht="12.75">
      <c r="A402" s="390"/>
      <c r="B402" s="391"/>
      <c r="C402" s="391"/>
      <c r="D402" s="392"/>
      <c r="E402" s="393"/>
      <c r="F402" s="394"/>
      <c r="G402" s="395"/>
      <c r="H402" s="396"/>
    </row>
    <row r="403" spans="1:8" ht="12.75">
      <c r="A403" s="390"/>
      <c r="B403" s="391"/>
      <c r="C403" s="391"/>
      <c r="D403" s="392"/>
      <c r="E403" s="393"/>
      <c r="F403" s="394"/>
      <c r="G403" s="395"/>
      <c r="H403" s="396"/>
    </row>
    <row r="404" spans="1:8" s="33" customFormat="1" ht="15">
      <c r="A404" s="411"/>
      <c r="B404" s="398" t="s">
        <v>897</v>
      </c>
      <c r="C404" s="398"/>
      <c r="D404" s="399"/>
      <c r="E404" s="400"/>
      <c r="F404" s="401"/>
      <c r="G404" s="402">
        <f>SUM(G387:G403)</f>
        <v>0</v>
      </c>
      <c r="H404" s="403"/>
    </row>
    <row r="405" spans="1:8" ht="12.75">
      <c r="A405" s="390"/>
      <c r="B405" s="391"/>
      <c r="C405" s="391"/>
      <c r="D405" s="392"/>
      <c r="E405" s="393"/>
      <c r="F405" s="394"/>
      <c r="G405" s="395"/>
      <c r="H405" s="396"/>
    </row>
    <row r="406" spans="1:8" ht="12.75">
      <c r="A406" s="390"/>
      <c r="B406" s="391"/>
      <c r="C406" s="391"/>
      <c r="D406" s="392"/>
      <c r="E406" s="393"/>
      <c r="F406" s="394"/>
      <c r="G406" s="395"/>
      <c r="H406" s="396"/>
    </row>
    <row r="407" spans="1:8" ht="12.75">
      <c r="A407" s="390"/>
      <c r="B407" s="391"/>
      <c r="C407" s="391"/>
      <c r="D407" s="392"/>
      <c r="E407" s="393"/>
      <c r="F407" s="394"/>
      <c r="G407" s="395"/>
      <c r="H407" s="396"/>
    </row>
    <row r="408" spans="1:8" ht="12.75">
      <c r="A408" s="390"/>
      <c r="B408" s="391"/>
      <c r="C408" s="391"/>
      <c r="D408" s="392"/>
      <c r="E408" s="393"/>
      <c r="F408" s="394"/>
      <c r="G408" s="395"/>
      <c r="H408" s="396"/>
    </row>
    <row r="409" spans="1:8" s="33" customFormat="1" ht="15">
      <c r="A409" s="411"/>
      <c r="B409" s="398" t="s">
        <v>460</v>
      </c>
      <c r="C409" s="398"/>
      <c r="D409" s="399"/>
      <c r="E409" s="400"/>
      <c r="F409" s="401"/>
      <c r="G409" s="402"/>
      <c r="H409" s="403"/>
    </row>
    <row r="410" spans="1:8" ht="12.75">
      <c r="A410" s="390"/>
      <c r="B410" s="391"/>
      <c r="C410" s="391"/>
      <c r="D410" s="392"/>
      <c r="E410" s="393"/>
      <c r="F410" s="394"/>
      <c r="G410" s="395"/>
      <c r="H410" s="396"/>
    </row>
    <row r="411" spans="1:8" s="34" customFormat="1" ht="12.75">
      <c r="A411" s="420" t="str">
        <f>A141</f>
        <v>A.</v>
      </c>
      <c r="B411" s="421" t="str">
        <f>B141</f>
        <v>INSTALACIJA DIZALICE TOPLINE</v>
      </c>
      <c r="C411" s="421"/>
      <c r="D411" s="422"/>
      <c r="E411" s="423"/>
      <c r="F411" s="424"/>
      <c r="G411" s="425">
        <f>G210</f>
        <v>0</v>
      </c>
      <c r="H411" s="426"/>
    </row>
    <row r="412" spans="1:8" s="34" customFormat="1" ht="12.75">
      <c r="A412" s="420"/>
      <c r="B412" s="421"/>
      <c r="C412" s="421"/>
      <c r="D412" s="422"/>
      <c r="E412" s="423"/>
      <c r="F412" s="424"/>
      <c r="G412" s="425"/>
      <c r="H412" s="426"/>
    </row>
    <row r="413" spans="1:8" s="34" customFormat="1" ht="12.75">
      <c r="A413" s="420" t="str">
        <f>A215</f>
        <v>B.</v>
      </c>
      <c r="B413" s="427" t="str">
        <f>B215</f>
        <v>INSTALACIJA VENTILATORSKIH KONVEKTORA</v>
      </c>
      <c r="C413" s="427"/>
      <c r="D413" s="422"/>
      <c r="E413" s="423"/>
      <c r="F413" s="424"/>
      <c r="G413" s="425">
        <f>G305</f>
        <v>0</v>
      </c>
      <c r="H413" s="426"/>
    </row>
    <row r="414" spans="1:8" s="34" customFormat="1" ht="12.75">
      <c r="A414" s="420"/>
      <c r="B414" s="421"/>
      <c r="C414" s="421"/>
      <c r="D414" s="422"/>
      <c r="E414" s="423"/>
      <c r="F414" s="424"/>
      <c r="G414" s="425"/>
      <c r="H414" s="426"/>
    </row>
    <row r="415" spans="1:8" s="34" customFormat="1" ht="12.75">
      <c r="A415" s="420" t="str">
        <f>A310</f>
        <v>C.</v>
      </c>
      <c r="B415" s="427" t="str">
        <f>B310</f>
        <v>INSTALACIJA VENTILACIJE</v>
      </c>
      <c r="C415" s="427"/>
      <c r="D415" s="422"/>
      <c r="E415" s="423"/>
      <c r="F415" s="424"/>
      <c r="G415" s="425">
        <f>G379</f>
        <v>0</v>
      </c>
      <c r="H415" s="426"/>
    </row>
    <row r="416" spans="1:8" s="34" customFormat="1" ht="12.75">
      <c r="A416" s="420"/>
      <c r="B416" s="421"/>
      <c r="C416" s="421"/>
      <c r="D416" s="422"/>
      <c r="E416" s="423"/>
      <c r="F416" s="424"/>
      <c r="G416" s="425"/>
      <c r="H416" s="426"/>
    </row>
    <row r="417" spans="1:8" s="34" customFormat="1" ht="12.75">
      <c r="A417" s="420" t="str">
        <f>A385</f>
        <v>D.</v>
      </c>
      <c r="B417" s="427" t="str">
        <f>B385</f>
        <v>ZAJEDNIČKE STAVKE</v>
      </c>
      <c r="C417" s="427"/>
      <c r="D417" s="422"/>
      <c r="E417" s="423"/>
      <c r="F417" s="424"/>
      <c r="G417" s="425">
        <f>G404</f>
        <v>0</v>
      </c>
      <c r="H417" s="426"/>
    </row>
    <row r="418" spans="1:8" ht="12.75">
      <c r="A418" s="390"/>
      <c r="B418" s="391"/>
      <c r="C418" s="391"/>
      <c r="D418" s="392"/>
      <c r="E418" s="393"/>
      <c r="F418" s="394"/>
      <c r="G418" s="395"/>
      <c r="H418" s="396"/>
    </row>
    <row r="419" spans="1:8" ht="12.75">
      <c r="A419" s="390"/>
      <c r="B419" s="391"/>
      <c r="C419" s="391"/>
      <c r="D419" s="392"/>
      <c r="E419" s="393"/>
      <c r="F419" s="394"/>
      <c r="G419" s="395"/>
      <c r="H419" s="396"/>
    </row>
    <row r="420" spans="1:8" s="33" customFormat="1" ht="15">
      <c r="A420" s="411"/>
      <c r="B420" s="398" t="s">
        <v>898</v>
      </c>
      <c r="C420" s="398"/>
      <c r="D420" s="399"/>
      <c r="E420" s="400"/>
      <c r="F420" s="401" t="s">
        <v>899</v>
      </c>
      <c r="G420" s="402">
        <f>SUM(G411:G418)</f>
        <v>0</v>
      </c>
      <c r="H420" s="403"/>
    </row>
    <row r="421" spans="1:8" ht="12.75">
      <c r="A421" s="390"/>
      <c r="B421" s="391"/>
      <c r="C421" s="391"/>
      <c r="D421" s="392"/>
      <c r="E421" s="393"/>
      <c r="F421" s="394"/>
      <c r="G421" s="395"/>
      <c r="H421" s="396"/>
    </row>
    <row r="422" spans="1:8" ht="12.75">
      <c r="A422" s="390"/>
      <c r="B422" s="391"/>
      <c r="C422" s="391"/>
      <c r="D422" s="392"/>
      <c r="E422" s="393"/>
      <c r="F422" s="394"/>
      <c r="G422" s="395"/>
      <c r="H422" s="396"/>
    </row>
    <row r="425" ht="12.75">
      <c r="E425" s="46" t="s">
        <v>695</v>
      </c>
    </row>
    <row r="426" ht="12.75">
      <c r="E426" s="46"/>
    </row>
    <row r="427" ht="12.75">
      <c r="E427" s="46"/>
    </row>
    <row r="428" ht="12.75">
      <c r="E428" s="46"/>
    </row>
    <row r="429" spans="5:6" ht="12.75">
      <c r="E429" s="47"/>
      <c r="F429" s="32"/>
    </row>
    <row r="430" ht="12.75">
      <c r="E430" s="46" t="s">
        <v>696</v>
      </c>
    </row>
  </sheetData>
  <sheetProtection password="DE43" sheet="1" formatCells="0" selectLockedCells="1"/>
  <printOptions/>
  <pageMargins left="0.8661417322834646" right="0.4330708661417323" top="0.984251968503937" bottom="0.3937007874015748" header="0.2755905511811024" footer="0.2362204724409449"/>
  <pageSetup horizontalDpi="600" verticalDpi="600" orientation="portrait" paperSize="9" scale="58" r:id="rId1"/>
  <headerFooter alignWithMargins="0">
    <oddHeader>&amp;Lenergo&amp;"Arial,Bold"mont&amp;"Arial,Regular" d.o.o.
&amp;8Br.projekta: 09-2016-GlP
Građevina: Franjevački samostan u Vukovaru
Datum: Rijeka, 02.2016. rev.00
Poglavlje: Specifikacija opreme, materijala i radova&amp;10
&amp;R
&amp;8
strana &amp;P od &amp;N</oddHeader>
  </headerFooter>
  <rowBreaks count="6" manualBreakCount="6">
    <brk id="68" max="255" man="1"/>
    <brk id="137" max="255" man="1"/>
    <brk id="213" max="255" man="1"/>
    <brk id="308" max="255" man="1"/>
    <brk id="383" max="255" man="1"/>
    <brk id="407" max="255" man="1"/>
  </rowBreaks>
</worksheet>
</file>

<file path=xl/worksheets/sheet5.xml><?xml version="1.0" encoding="utf-8"?>
<worksheet xmlns="http://schemas.openxmlformats.org/spreadsheetml/2006/main" xmlns:r="http://schemas.openxmlformats.org/officeDocument/2006/relationships">
  <dimension ref="B1:R132"/>
  <sheetViews>
    <sheetView view="pageBreakPreview" zoomScale="140" zoomScaleSheetLayoutView="140" zoomScalePageLayoutView="0" workbookViewId="0" topLeftCell="B105">
      <selection activeCell="G113" sqref="G113"/>
    </sheetView>
  </sheetViews>
  <sheetFormatPr defaultColWidth="9.140625" defaultRowHeight="12.75" customHeight="1"/>
  <cols>
    <col min="1" max="1" width="0" style="183" hidden="1" customWidth="1"/>
    <col min="2" max="2" width="5.7109375" style="58" customWidth="1"/>
    <col min="3" max="4" width="45.7109375" style="60" customWidth="1"/>
    <col min="5" max="5" width="7.57421875" style="59" customWidth="1"/>
    <col min="6" max="6" width="6.8515625" style="57" customWidth="1"/>
    <col min="7" max="7" width="9.7109375" style="184" customWidth="1"/>
    <col min="8" max="8" width="11.57421875" style="60" customWidth="1"/>
    <col min="9" max="16384" width="9.140625" style="30" customWidth="1"/>
  </cols>
  <sheetData>
    <row r="1" spans="2:8" s="179" customFormat="1" ht="60" customHeight="1">
      <c r="B1" s="53"/>
      <c r="C1" s="54"/>
      <c r="D1" s="54"/>
      <c r="E1" s="55"/>
      <c r="F1" s="56" t="s">
        <v>381</v>
      </c>
      <c r="G1" s="180" t="s">
        <v>382</v>
      </c>
      <c r="H1" s="61">
        <v>42401</v>
      </c>
    </row>
    <row r="2" spans="2:9" s="179" customFormat="1" ht="18.75" customHeight="1">
      <c r="B2" s="438"/>
      <c r="C2" s="439" t="s">
        <v>383</v>
      </c>
      <c r="D2" s="439"/>
      <c r="E2" s="439"/>
      <c r="F2" s="439"/>
      <c r="G2" s="440"/>
      <c r="H2" s="438"/>
      <c r="I2" s="441"/>
    </row>
    <row r="3" spans="2:9" s="179" customFormat="1" ht="12" customHeight="1">
      <c r="B3" s="438"/>
      <c r="C3" s="439" t="s">
        <v>384</v>
      </c>
      <c r="D3" s="439"/>
      <c r="E3" s="439"/>
      <c r="F3" s="439"/>
      <c r="G3" s="440"/>
      <c r="H3" s="438"/>
      <c r="I3" s="441"/>
    </row>
    <row r="4" spans="2:9" s="179" customFormat="1" ht="18.75" customHeight="1">
      <c r="B4" s="438"/>
      <c r="C4" s="442" t="s">
        <v>385</v>
      </c>
      <c r="D4" s="442"/>
      <c r="E4" s="439"/>
      <c r="F4" s="439"/>
      <c r="G4" s="440"/>
      <c r="H4" s="438"/>
      <c r="I4" s="441"/>
    </row>
    <row r="5" spans="2:9" s="179" customFormat="1" ht="13.5" customHeight="1">
      <c r="B5" s="438"/>
      <c r="C5" s="439" t="s">
        <v>386</v>
      </c>
      <c r="D5" s="439"/>
      <c r="E5" s="439"/>
      <c r="F5" s="439"/>
      <c r="G5" s="440"/>
      <c r="H5" s="438"/>
      <c r="I5" s="441"/>
    </row>
    <row r="6" spans="2:9" s="181" customFormat="1" ht="9.75" customHeight="1">
      <c r="B6" s="443"/>
      <c r="C6" s="439"/>
      <c r="D6" s="532" t="s">
        <v>938</v>
      </c>
      <c r="E6" s="522" t="s">
        <v>387</v>
      </c>
      <c r="F6" s="522" t="s">
        <v>388</v>
      </c>
      <c r="G6" s="529" t="s">
        <v>389</v>
      </c>
      <c r="H6" s="522" t="s">
        <v>390</v>
      </c>
      <c r="I6" s="525" t="s">
        <v>6</v>
      </c>
    </row>
    <row r="7" spans="2:9" s="181" customFormat="1" ht="13.5" customHeight="1">
      <c r="B7" s="443"/>
      <c r="C7" s="444"/>
      <c r="D7" s="533"/>
      <c r="E7" s="524"/>
      <c r="F7" s="524"/>
      <c r="G7" s="530"/>
      <c r="H7" s="524"/>
      <c r="I7" s="528"/>
    </row>
    <row r="8" spans="2:9" s="181" customFormat="1" ht="13.5" customHeight="1">
      <c r="B8" s="438"/>
      <c r="C8" s="444"/>
      <c r="D8" s="534"/>
      <c r="E8" s="523"/>
      <c r="F8" s="523"/>
      <c r="G8" s="531"/>
      <c r="H8" s="523"/>
      <c r="I8" s="526"/>
    </row>
    <row r="9" spans="2:9" s="179" customFormat="1" ht="14.25" customHeight="1">
      <c r="B9" s="438"/>
      <c r="C9" s="439"/>
      <c r="D9" s="527"/>
      <c r="E9" s="439"/>
      <c r="F9" s="439"/>
      <c r="G9" s="440"/>
      <c r="H9" s="438"/>
      <c r="I9" s="441"/>
    </row>
    <row r="10" spans="2:9" s="179" customFormat="1" ht="14.25" customHeight="1">
      <c r="B10" s="438"/>
      <c r="C10" s="439"/>
      <c r="D10" s="527"/>
      <c r="E10" s="439"/>
      <c r="F10" s="439"/>
      <c r="G10" s="440"/>
      <c r="H10" s="438"/>
      <c r="I10" s="441"/>
    </row>
    <row r="11" spans="2:9" s="179" customFormat="1" ht="12.75" customHeight="1">
      <c r="B11" s="438"/>
      <c r="C11" s="438"/>
      <c r="D11" s="441"/>
      <c r="E11" s="439"/>
      <c r="F11" s="439"/>
      <c r="G11" s="440"/>
      <c r="H11" s="438"/>
      <c r="I11" s="441"/>
    </row>
    <row r="12" spans="2:9" s="179" customFormat="1" ht="15.75" customHeight="1">
      <c r="B12" s="438"/>
      <c r="C12" s="445" t="s">
        <v>391</v>
      </c>
      <c r="D12" s="535"/>
      <c r="E12" s="439"/>
      <c r="F12" s="439"/>
      <c r="G12" s="440"/>
      <c r="H12" s="438"/>
      <c r="I12" s="441"/>
    </row>
    <row r="13" spans="2:9" s="179" customFormat="1" ht="12.75" customHeight="1">
      <c r="B13" s="438"/>
      <c r="C13" s="438"/>
      <c r="D13" s="441"/>
      <c r="E13" s="444"/>
      <c r="F13" s="439"/>
      <c r="G13" s="440"/>
      <c r="H13" s="438"/>
      <c r="I13" s="441"/>
    </row>
    <row r="14" spans="2:9" ht="15.75" customHeight="1">
      <c r="B14" s="446" t="s">
        <v>12</v>
      </c>
      <c r="C14" s="445" t="s">
        <v>392</v>
      </c>
      <c r="D14" s="535"/>
      <c r="E14" s="439"/>
      <c r="F14" s="447"/>
      <c r="G14" s="440"/>
      <c r="H14" s="438"/>
      <c r="I14" s="396"/>
    </row>
    <row r="15" spans="2:9" ht="12.75" customHeight="1">
      <c r="B15" s="438"/>
      <c r="C15" s="448"/>
      <c r="D15" s="536"/>
      <c r="E15" s="439"/>
      <c r="F15" s="447"/>
      <c r="G15" s="440"/>
      <c r="H15" s="438"/>
      <c r="I15" s="396"/>
    </row>
    <row r="16" spans="2:12" ht="67.5" customHeight="1">
      <c r="B16" s="449" t="s">
        <v>12</v>
      </c>
      <c r="C16" s="450" t="s">
        <v>393</v>
      </c>
      <c r="D16" s="537"/>
      <c r="E16" s="451"/>
      <c r="F16" s="452"/>
      <c r="G16" s="453"/>
      <c r="H16" s="454"/>
      <c r="I16" s="396"/>
      <c r="L16" s="179"/>
    </row>
    <row r="17" spans="2:9" ht="14.25" customHeight="1">
      <c r="B17" s="449"/>
      <c r="C17" s="450" t="s">
        <v>394</v>
      </c>
      <c r="D17" s="537"/>
      <c r="E17" s="451" t="s">
        <v>395</v>
      </c>
      <c r="F17" s="452">
        <f>3+0.8+0.5*6+2.4+4*0.5+8*2+2.5</f>
        <v>29.7</v>
      </c>
      <c r="G17" s="453"/>
      <c r="H17" s="455">
        <f>F17*G17</f>
        <v>0</v>
      </c>
      <c r="I17" s="396"/>
    </row>
    <row r="18" spans="2:9" ht="29.25" customHeight="1">
      <c r="B18" s="451" t="s">
        <v>396</v>
      </c>
      <c r="C18" s="450" t="s">
        <v>397</v>
      </c>
      <c r="D18" s="537"/>
      <c r="E18" s="451"/>
      <c r="F18" s="452"/>
      <c r="G18" s="453"/>
      <c r="H18" s="454"/>
      <c r="I18" s="396"/>
    </row>
    <row r="19" spans="2:9" ht="14.25" customHeight="1">
      <c r="B19" s="451"/>
      <c r="C19" s="450" t="s">
        <v>398</v>
      </c>
      <c r="D19" s="537"/>
      <c r="E19" s="451" t="s">
        <v>399</v>
      </c>
      <c r="F19" s="452">
        <v>10</v>
      </c>
      <c r="G19" s="453"/>
      <c r="H19" s="455">
        <f>F19*G19</f>
        <v>0</v>
      </c>
      <c r="I19" s="396"/>
    </row>
    <row r="20" spans="2:9" ht="28.5" customHeight="1">
      <c r="B20" s="449" t="s">
        <v>79</v>
      </c>
      <c r="C20" s="450" t="s">
        <v>400</v>
      </c>
      <c r="D20" s="537"/>
      <c r="E20" s="451"/>
      <c r="F20" s="452"/>
      <c r="G20" s="453"/>
      <c r="H20" s="454"/>
      <c r="I20" s="396"/>
    </row>
    <row r="21" spans="2:9" ht="12.75" customHeight="1">
      <c r="B21" s="449"/>
      <c r="C21" s="450" t="s">
        <v>398</v>
      </c>
      <c r="D21" s="537"/>
      <c r="E21" s="451" t="s">
        <v>395</v>
      </c>
      <c r="F21" s="452">
        <f>F17</f>
        <v>29.7</v>
      </c>
      <c r="G21" s="453"/>
      <c r="H21" s="455">
        <f>F21*G21</f>
        <v>0</v>
      </c>
      <c r="I21" s="396"/>
    </row>
    <row r="22" spans="2:9" ht="12.75" customHeight="1">
      <c r="B22" s="449" t="s">
        <v>93</v>
      </c>
      <c r="C22" s="456" t="s">
        <v>401</v>
      </c>
      <c r="D22" s="537"/>
      <c r="E22" s="451"/>
      <c r="F22" s="452"/>
      <c r="G22" s="453"/>
      <c r="H22" s="454"/>
      <c r="I22" s="396"/>
    </row>
    <row r="23" spans="2:9" ht="12.75" customHeight="1">
      <c r="B23" s="449"/>
      <c r="C23" s="456"/>
      <c r="D23" s="537"/>
      <c r="E23" s="451" t="s">
        <v>402</v>
      </c>
      <c r="F23" s="452">
        <v>3</v>
      </c>
      <c r="G23" s="453"/>
      <c r="H23" s="455">
        <f>F23*G23</f>
        <v>0</v>
      </c>
      <c r="I23" s="396"/>
    </row>
    <row r="24" spans="2:9" ht="13.5" customHeight="1">
      <c r="B24" s="449" t="s">
        <v>403</v>
      </c>
      <c r="C24" s="456" t="s">
        <v>404</v>
      </c>
      <c r="D24" s="537"/>
      <c r="E24" s="451"/>
      <c r="F24" s="457"/>
      <c r="G24" s="453"/>
      <c r="H24" s="454"/>
      <c r="I24" s="396"/>
    </row>
    <row r="25" spans="2:9" ht="13.5" customHeight="1">
      <c r="B25" s="449"/>
      <c r="C25" s="456"/>
      <c r="D25" s="537"/>
      <c r="E25" s="451"/>
      <c r="F25" s="457"/>
      <c r="G25" s="453"/>
      <c r="H25" s="454"/>
      <c r="I25" s="396"/>
    </row>
    <row r="26" spans="2:9" ht="13.5" customHeight="1">
      <c r="B26" s="449"/>
      <c r="C26" s="456"/>
      <c r="D26" s="537"/>
      <c r="E26" s="458" t="s">
        <v>405</v>
      </c>
      <c r="F26" s="447">
        <v>1</v>
      </c>
      <c r="G26" s="453"/>
      <c r="H26" s="455">
        <f>F26*G26</f>
        <v>0</v>
      </c>
      <c r="I26" s="396"/>
    </row>
    <row r="27" spans="2:9" ht="12.75" customHeight="1">
      <c r="B27" s="449" t="s">
        <v>406</v>
      </c>
      <c r="C27" s="456" t="s">
        <v>407</v>
      </c>
      <c r="D27" s="537"/>
      <c r="E27" s="451"/>
      <c r="F27" s="452"/>
      <c r="G27" s="453"/>
      <c r="H27" s="454"/>
      <c r="I27" s="396"/>
    </row>
    <row r="28" spans="2:9" ht="13.5" customHeight="1">
      <c r="B28" s="449"/>
      <c r="C28" s="456"/>
      <c r="D28" s="537"/>
      <c r="E28" s="458" t="s">
        <v>405</v>
      </c>
      <c r="F28" s="447">
        <v>1</v>
      </c>
      <c r="G28" s="453"/>
      <c r="H28" s="455">
        <f>F28*G28</f>
        <v>0</v>
      </c>
      <c r="I28" s="396"/>
    </row>
    <row r="29" spans="2:9" ht="12.75" customHeight="1">
      <c r="B29" s="449"/>
      <c r="C29" s="459"/>
      <c r="D29" s="538"/>
      <c r="E29" s="451"/>
      <c r="F29" s="452"/>
      <c r="G29" s="460"/>
      <c r="H29" s="461"/>
      <c r="I29" s="396"/>
    </row>
    <row r="30" spans="2:9" ht="15.75" customHeight="1">
      <c r="B30" s="449"/>
      <c r="C30" s="462" t="s">
        <v>408</v>
      </c>
      <c r="D30" s="539"/>
      <c r="E30" s="463"/>
      <c r="F30" s="464"/>
      <c r="G30" s="465"/>
      <c r="H30" s="466">
        <f>SUM(H16:H29)</f>
        <v>0</v>
      </c>
      <c r="I30" s="396"/>
    </row>
    <row r="31" spans="2:9" s="185" customFormat="1" ht="15.75" customHeight="1">
      <c r="B31" s="449"/>
      <c r="C31" s="467"/>
      <c r="D31" s="540"/>
      <c r="E31" s="468"/>
      <c r="F31" s="469"/>
      <c r="G31" s="470"/>
      <c r="H31" s="466"/>
      <c r="I31" s="471"/>
    </row>
    <row r="32" spans="2:9" ht="15.75" customHeight="1">
      <c r="B32" s="446" t="s">
        <v>396</v>
      </c>
      <c r="C32" s="472" t="s">
        <v>409</v>
      </c>
      <c r="D32" s="541"/>
      <c r="E32" s="439"/>
      <c r="F32" s="447"/>
      <c r="G32" s="440"/>
      <c r="H32" s="438"/>
      <c r="I32" s="396"/>
    </row>
    <row r="33" spans="2:9" ht="12.75" customHeight="1">
      <c r="B33" s="438"/>
      <c r="C33" s="473" t="s">
        <v>410</v>
      </c>
      <c r="D33" s="542"/>
      <c r="E33" s="439"/>
      <c r="F33" s="447"/>
      <c r="G33" s="440"/>
      <c r="H33" s="438"/>
      <c r="I33" s="396"/>
    </row>
    <row r="34" spans="2:9" ht="12.75" customHeight="1">
      <c r="B34" s="438"/>
      <c r="C34" s="473"/>
      <c r="D34" s="542"/>
      <c r="E34" s="439"/>
      <c r="F34" s="447"/>
      <c r="G34" s="440"/>
      <c r="H34" s="438"/>
      <c r="I34" s="396"/>
    </row>
    <row r="35" spans="2:9" ht="50.25" customHeight="1">
      <c r="B35" s="449" t="s">
        <v>12</v>
      </c>
      <c r="C35" s="450" t="s">
        <v>411</v>
      </c>
      <c r="D35" s="537"/>
      <c r="E35" s="451"/>
      <c r="F35" s="452"/>
      <c r="G35" s="440"/>
      <c r="H35" s="438"/>
      <c r="I35" s="396"/>
    </row>
    <row r="36" spans="2:9" ht="14.25" customHeight="1">
      <c r="B36" s="449"/>
      <c r="C36" s="474" t="s">
        <v>412</v>
      </c>
      <c r="D36" s="543"/>
      <c r="E36" s="451" t="s">
        <v>395</v>
      </c>
      <c r="F36" s="452">
        <f>0.52+0.6+0.6+2*1+0.5+0.3+0.8*3+5</f>
        <v>11.920000000000002</v>
      </c>
      <c r="G36" s="453"/>
      <c r="H36" s="455">
        <f>F36*G36</f>
        <v>0</v>
      </c>
      <c r="I36" s="396"/>
    </row>
    <row r="37" spans="2:9" ht="14.25" customHeight="1">
      <c r="B37" s="449"/>
      <c r="C37" s="474" t="s">
        <v>413</v>
      </c>
      <c r="D37" s="543"/>
      <c r="E37" s="451" t="s">
        <v>395</v>
      </c>
      <c r="F37" s="452">
        <f>8*2+1*2+2+1.5+0.6+3</f>
        <v>25.1</v>
      </c>
      <c r="G37" s="453"/>
      <c r="H37" s="455">
        <f>F37*G37</f>
        <v>0</v>
      </c>
      <c r="I37" s="396"/>
    </row>
    <row r="38" spans="2:9" ht="14.25" customHeight="1">
      <c r="B38" s="451"/>
      <c r="C38" s="474"/>
      <c r="D38" s="543"/>
      <c r="E38" s="451"/>
      <c r="F38" s="452"/>
      <c r="G38" s="453"/>
      <c r="H38" s="455"/>
      <c r="I38" s="396"/>
    </row>
    <row r="39" spans="2:9" ht="27.75" customHeight="1">
      <c r="B39" s="449" t="s">
        <v>396</v>
      </c>
      <c r="C39" s="474" t="s">
        <v>414</v>
      </c>
      <c r="D39" s="543"/>
      <c r="E39" s="451"/>
      <c r="F39" s="452"/>
      <c r="G39" s="453"/>
      <c r="H39" s="454"/>
      <c r="I39" s="396"/>
    </row>
    <row r="40" spans="2:9" ht="14.25" customHeight="1">
      <c r="B40" s="449"/>
      <c r="C40" s="474"/>
      <c r="D40" s="543"/>
      <c r="E40" s="451" t="s">
        <v>399</v>
      </c>
      <c r="F40" s="452">
        <v>3</v>
      </c>
      <c r="G40" s="453"/>
      <c r="H40" s="455">
        <f>F40*G40</f>
        <v>0</v>
      </c>
      <c r="I40" s="396"/>
    </row>
    <row r="41" spans="2:9" ht="12.75" customHeight="1">
      <c r="B41" s="449"/>
      <c r="C41" s="474"/>
      <c r="D41" s="543"/>
      <c r="E41" s="451"/>
      <c r="F41" s="452"/>
      <c r="G41" s="453"/>
      <c r="H41" s="455"/>
      <c r="I41" s="396"/>
    </row>
    <row r="42" spans="2:9" ht="25.5" customHeight="1">
      <c r="B42" s="449" t="s">
        <v>79</v>
      </c>
      <c r="C42" s="475" t="s">
        <v>415</v>
      </c>
      <c r="D42" s="544"/>
      <c r="E42" s="451"/>
      <c r="F42" s="452"/>
      <c r="G42" s="453"/>
      <c r="H42" s="454"/>
      <c r="I42" s="396"/>
    </row>
    <row r="43" spans="2:9" ht="14.25" customHeight="1">
      <c r="B43" s="449"/>
      <c r="C43" s="476" t="s">
        <v>416</v>
      </c>
      <c r="D43" s="545"/>
      <c r="E43" s="451" t="s">
        <v>399</v>
      </c>
      <c r="F43" s="452">
        <v>2</v>
      </c>
      <c r="G43" s="453"/>
      <c r="H43" s="455">
        <f>F43*G43</f>
        <v>0</v>
      </c>
      <c r="I43" s="396"/>
    </row>
    <row r="44" spans="2:9" ht="12.75" customHeight="1">
      <c r="B44" s="449" t="s">
        <v>93</v>
      </c>
      <c r="C44" s="477" t="s">
        <v>417</v>
      </c>
      <c r="D44" s="543"/>
      <c r="E44" s="451"/>
      <c r="F44" s="452"/>
      <c r="G44" s="453"/>
      <c r="H44" s="454"/>
      <c r="I44" s="396"/>
    </row>
    <row r="45" spans="2:18" ht="12.75" customHeight="1">
      <c r="B45" s="449"/>
      <c r="C45" s="477"/>
      <c r="D45" s="543"/>
      <c r="E45" s="451" t="s">
        <v>402</v>
      </c>
      <c r="F45" s="452">
        <v>3</v>
      </c>
      <c r="G45" s="453"/>
      <c r="H45" s="455">
        <f>F45*G45</f>
        <v>0</v>
      </c>
      <c r="I45" s="441"/>
      <c r="J45" s="179"/>
      <c r="K45" s="179"/>
      <c r="L45" s="179"/>
      <c r="M45" s="179"/>
      <c r="N45" s="179"/>
      <c r="O45" s="179"/>
      <c r="P45" s="179"/>
      <c r="Q45" s="179"/>
      <c r="R45" s="179"/>
    </row>
    <row r="46" spans="2:18" ht="12.75" customHeight="1">
      <c r="B46" s="449"/>
      <c r="C46" s="478"/>
      <c r="D46" s="546"/>
      <c r="E46" s="451"/>
      <c r="F46" s="452"/>
      <c r="G46" s="460"/>
      <c r="H46" s="461"/>
      <c r="I46" s="441"/>
      <c r="J46" s="179"/>
      <c r="K46" s="179"/>
      <c r="L46" s="179"/>
      <c r="M46" s="179"/>
      <c r="N46" s="179"/>
      <c r="O46" s="179"/>
      <c r="P46" s="179"/>
      <c r="Q46" s="179"/>
      <c r="R46" s="179"/>
    </row>
    <row r="47" spans="2:18" s="182" customFormat="1" ht="15.75" customHeight="1">
      <c r="B47" s="449"/>
      <c r="C47" s="479" t="s">
        <v>418</v>
      </c>
      <c r="D47" s="547"/>
      <c r="E47" s="463"/>
      <c r="F47" s="464"/>
      <c r="G47" s="465"/>
      <c r="H47" s="466">
        <f>SUM(H35:H46)</f>
        <v>0</v>
      </c>
      <c r="I47" s="441"/>
      <c r="J47" s="179"/>
      <c r="K47" s="179"/>
      <c r="L47" s="179"/>
      <c r="M47" s="179"/>
      <c r="N47" s="179"/>
      <c r="O47" s="179"/>
      <c r="P47" s="179"/>
      <c r="Q47" s="179"/>
      <c r="R47" s="179"/>
    </row>
    <row r="48" spans="2:9" s="186" customFormat="1" ht="15.75" customHeight="1">
      <c r="B48" s="451"/>
      <c r="C48" s="480"/>
      <c r="D48" s="548"/>
      <c r="E48" s="468"/>
      <c r="F48" s="469"/>
      <c r="G48" s="470"/>
      <c r="H48" s="466"/>
      <c r="I48" s="471"/>
    </row>
    <row r="49" spans="2:9" ht="15.75" customHeight="1">
      <c r="B49" s="446" t="s">
        <v>79</v>
      </c>
      <c r="C49" s="481" t="s">
        <v>419</v>
      </c>
      <c r="D49" s="549"/>
      <c r="E49" s="439"/>
      <c r="F49" s="447"/>
      <c r="G49" s="440"/>
      <c r="H49" s="438"/>
      <c r="I49" s="396"/>
    </row>
    <row r="50" spans="2:9" ht="12.75" customHeight="1">
      <c r="B50" s="438"/>
      <c r="C50" s="454" t="s">
        <v>420</v>
      </c>
      <c r="D50" s="550"/>
      <c r="E50" s="439"/>
      <c r="F50" s="447"/>
      <c r="G50" s="440"/>
      <c r="H50" s="438"/>
      <c r="I50" s="396"/>
    </row>
    <row r="51" spans="2:9" ht="12.75" customHeight="1">
      <c r="B51" s="438"/>
      <c r="C51" s="454"/>
      <c r="D51" s="550"/>
      <c r="E51" s="439"/>
      <c r="F51" s="447"/>
      <c r="G51" s="440"/>
      <c r="H51" s="438"/>
      <c r="I51" s="396"/>
    </row>
    <row r="52" spans="2:9" ht="12.75" customHeight="1">
      <c r="B52" s="449" t="s">
        <v>12</v>
      </c>
      <c r="C52" s="477" t="s">
        <v>421</v>
      </c>
      <c r="D52" s="543"/>
      <c r="E52" s="451"/>
      <c r="F52" s="452"/>
      <c r="G52" s="440"/>
      <c r="H52" s="438"/>
      <c r="I52" s="396"/>
    </row>
    <row r="53" spans="2:9" ht="12.75" customHeight="1">
      <c r="B53" s="449"/>
      <c r="C53" s="477"/>
      <c r="D53" s="543"/>
      <c r="E53" s="451"/>
      <c r="F53" s="452"/>
      <c r="G53" s="440"/>
      <c r="H53" s="438"/>
      <c r="I53" s="396"/>
    </row>
    <row r="54" spans="2:9" ht="12.75" customHeight="1">
      <c r="B54" s="449"/>
      <c r="C54" s="477"/>
      <c r="D54" s="543"/>
      <c r="E54" s="451"/>
      <c r="F54" s="452"/>
      <c r="G54" s="440"/>
      <c r="H54" s="438"/>
      <c r="I54" s="396"/>
    </row>
    <row r="55" spans="2:9" ht="27" customHeight="1">
      <c r="B55" s="449"/>
      <c r="C55" s="477"/>
      <c r="D55" s="543"/>
      <c r="E55" s="482" t="s">
        <v>399</v>
      </c>
      <c r="F55" s="483">
        <v>3</v>
      </c>
      <c r="G55" s="453"/>
      <c r="H55" s="455">
        <f>F55*G55</f>
        <v>0</v>
      </c>
      <c r="I55" s="396"/>
    </row>
    <row r="56" spans="2:9" ht="12.75" customHeight="1">
      <c r="B56" s="449" t="s">
        <v>396</v>
      </c>
      <c r="C56" s="477" t="s">
        <v>422</v>
      </c>
      <c r="D56" s="543"/>
      <c r="E56" s="451"/>
      <c r="F56" s="452"/>
      <c r="G56" s="453"/>
      <c r="H56" s="454"/>
      <c r="I56" s="396"/>
    </row>
    <row r="57" spans="2:9" ht="12.75" customHeight="1">
      <c r="B57" s="449"/>
      <c r="C57" s="477"/>
      <c r="D57" s="543"/>
      <c r="E57" s="451"/>
      <c r="F57" s="452"/>
      <c r="G57" s="453"/>
      <c r="H57" s="454"/>
      <c r="I57" s="396"/>
    </row>
    <row r="58" spans="2:9" ht="12.75" customHeight="1">
      <c r="B58" s="449"/>
      <c r="C58" s="477"/>
      <c r="D58" s="543"/>
      <c r="E58" s="451"/>
      <c r="F58" s="452"/>
      <c r="G58" s="453"/>
      <c r="H58" s="454"/>
      <c r="I58" s="396"/>
    </row>
    <row r="59" spans="2:9" ht="77.25" customHeight="1">
      <c r="B59" s="449"/>
      <c r="C59" s="477"/>
      <c r="D59" s="543"/>
      <c r="E59" s="451" t="s">
        <v>399</v>
      </c>
      <c r="F59" s="452">
        <v>3</v>
      </c>
      <c r="G59" s="453"/>
      <c r="H59" s="455">
        <f>F59*G59</f>
        <v>0</v>
      </c>
      <c r="I59" s="396"/>
    </row>
    <row r="60" spans="2:9" ht="12.75" customHeight="1">
      <c r="B60" s="449" t="s">
        <v>79</v>
      </c>
      <c r="C60" s="477" t="s">
        <v>423</v>
      </c>
      <c r="D60" s="543"/>
      <c r="E60" s="451"/>
      <c r="F60" s="452"/>
      <c r="G60" s="453"/>
      <c r="H60" s="454"/>
      <c r="I60" s="396"/>
    </row>
    <row r="61" spans="2:10" ht="12.75" customHeight="1">
      <c r="B61" s="449"/>
      <c r="C61" s="477"/>
      <c r="D61" s="543"/>
      <c r="E61" s="451"/>
      <c r="F61" s="452"/>
      <c r="G61" s="453"/>
      <c r="H61" s="484"/>
      <c r="I61" s="396"/>
      <c r="J61" s="187"/>
    </row>
    <row r="62" spans="2:9" ht="12.75" customHeight="1">
      <c r="B62" s="449"/>
      <c r="C62" s="477"/>
      <c r="D62" s="543"/>
      <c r="E62" s="482"/>
      <c r="F62" s="483"/>
      <c r="G62" s="453"/>
      <c r="H62" s="455"/>
      <c r="I62" s="396"/>
    </row>
    <row r="63" spans="2:9" ht="33" customHeight="1">
      <c r="B63" s="449"/>
      <c r="C63" s="477"/>
      <c r="D63" s="543"/>
      <c r="E63" s="451"/>
      <c r="F63" s="452"/>
      <c r="G63" s="453"/>
      <c r="H63" s="484"/>
      <c r="I63" s="396"/>
    </row>
    <row r="64" spans="2:9" ht="14.25" customHeight="1">
      <c r="B64" s="438"/>
      <c r="C64" s="474"/>
      <c r="D64" s="543"/>
      <c r="E64" s="451" t="s">
        <v>399</v>
      </c>
      <c r="F64" s="452">
        <v>2</v>
      </c>
      <c r="G64" s="453"/>
      <c r="H64" s="455">
        <f>F64*G64</f>
        <v>0</v>
      </c>
      <c r="I64" s="396"/>
    </row>
    <row r="65" spans="2:9" ht="12.75" customHeight="1">
      <c r="B65" s="438"/>
      <c r="C65" s="474"/>
      <c r="D65" s="543"/>
      <c r="E65" s="439"/>
      <c r="F65" s="447"/>
      <c r="G65" s="453"/>
      <c r="H65" s="454"/>
      <c r="I65" s="396"/>
    </row>
    <row r="66" spans="2:9" ht="30.75" customHeight="1">
      <c r="B66" s="449" t="s">
        <v>93</v>
      </c>
      <c r="C66" s="474" t="s">
        <v>424</v>
      </c>
      <c r="D66" s="543"/>
      <c r="E66" s="439"/>
      <c r="F66" s="447"/>
      <c r="G66" s="453"/>
      <c r="H66" s="454"/>
      <c r="I66" s="396"/>
    </row>
    <row r="67" spans="2:9" ht="12.75" customHeight="1">
      <c r="B67" s="449"/>
      <c r="C67" s="474"/>
      <c r="D67" s="543"/>
      <c r="E67" s="451" t="s">
        <v>399</v>
      </c>
      <c r="F67" s="452">
        <v>1</v>
      </c>
      <c r="G67" s="453"/>
      <c r="H67" s="455">
        <f>F67*G67</f>
        <v>0</v>
      </c>
      <c r="I67" s="396"/>
    </row>
    <row r="68" spans="2:9" ht="16.5" customHeight="1">
      <c r="B68" s="449" t="s">
        <v>425</v>
      </c>
      <c r="C68" s="474" t="s">
        <v>426</v>
      </c>
      <c r="D68" s="543"/>
      <c r="E68" s="439"/>
      <c r="F68" s="447"/>
      <c r="G68" s="453"/>
      <c r="H68" s="454"/>
      <c r="I68" s="396"/>
    </row>
    <row r="69" spans="2:9" ht="16.5" customHeight="1">
      <c r="B69" s="449"/>
      <c r="C69" s="485" t="s">
        <v>427</v>
      </c>
      <c r="D69" s="551"/>
      <c r="E69" s="439"/>
      <c r="F69" s="447"/>
      <c r="G69" s="453"/>
      <c r="H69" s="454"/>
      <c r="I69" s="396"/>
    </row>
    <row r="70" spans="2:9" ht="16.5" customHeight="1">
      <c r="B70" s="438"/>
      <c r="C70" s="486" t="s">
        <v>428</v>
      </c>
      <c r="D70" s="552"/>
      <c r="E70" s="439"/>
      <c r="F70" s="447"/>
      <c r="G70" s="453"/>
      <c r="H70" s="454"/>
      <c r="I70" s="396"/>
    </row>
    <row r="71" spans="2:9" ht="16.5" customHeight="1">
      <c r="B71" s="438"/>
      <c r="C71" s="486" t="s">
        <v>429</v>
      </c>
      <c r="D71" s="552"/>
      <c r="E71" s="439"/>
      <c r="F71" s="447"/>
      <c r="G71" s="453"/>
      <c r="H71" s="454"/>
      <c r="I71" s="396"/>
    </row>
    <row r="72" spans="2:9" ht="16.5" customHeight="1">
      <c r="B72" s="438"/>
      <c r="C72" s="486" t="s">
        <v>430</v>
      </c>
      <c r="D72" s="552"/>
      <c r="E72" s="439"/>
      <c r="F72" s="447"/>
      <c r="G72" s="453"/>
      <c r="H72" s="454"/>
      <c r="I72" s="396"/>
    </row>
    <row r="73" spans="2:9" ht="16.5" customHeight="1">
      <c r="B73" s="438"/>
      <c r="C73" s="486" t="s">
        <v>431</v>
      </c>
      <c r="D73" s="552"/>
      <c r="E73" s="439"/>
      <c r="F73" s="447"/>
      <c r="G73" s="453"/>
      <c r="H73" s="454"/>
      <c r="I73" s="396"/>
    </row>
    <row r="74" spans="2:9" ht="16.5" customHeight="1">
      <c r="B74" s="438"/>
      <c r="C74" s="486" t="s">
        <v>432</v>
      </c>
      <c r="D74" s="552"/>
      <c r="E74" s="439"/>
      <c r="F74" s="447"/>
      <c r="G74" s="453"/>
      <c r="H74" s="454"/>
      <c r="I74" s="396"/>
    </row>
    <row r="75" spans="2:9" ht="12.75" customHeight="1">
      <c r="B75" s="438"/>
      <c r="C75" s="486" t="s">
        <v>433</v>
      </c>
      <c r="D75" s="552"/>
      <c r="E75" s="439"/>
      <c r="F75" s="447"/>
      <c r="G75" s="453"/>
      <c r="H75" s="454"/>
      <c r="I75" s="396"/>
    </row>
    <row r="76" spans="2:9" ht="14.25" customHeight="1">
      <c r="B76" s="438"/>
      <c r="C76" s="486" t="s">
        <v>434</v>
      </c>
      <c r="D76" s="552"/>
      <c r="E76" s="439"/>
      <c r="F76" s="447"/>
      <c r="G76" s="453"/>
      <c r="H76" s="454"/>
      <c r="I76" s="396"/>
    </row>
    <row r="77" spans="2:9" ht="13.5" customHeight="1">
      <c r="B77" s="438"/>
      <c r="C77" s="486" t="s">
        <v>435</v>
      </c>
      <c r="D77" s="552"/>
      <c r="E77" s="439"/>
      <c r="F77" s="447"/>
      <c r="G77" s="453"/>
      <c r="H77" s="454"/>
      <c r="I77" s="396"/>
    </row>
    <row r="78" spans="2:9" ht="13.5" customHeight="1">
      <c r="B78" s="438"/>
      <c r="C78" s="486" t="s">
        <v>436</v>
      </c>
      <c r="D78" s="552"/>
      <c r="E78" s="439"/>
      <c r="F78" s="447"/>
      <c r="G78" s="453"/>
      <c r="H78" s="454"/>
      <c r="I78" s="396"/>
    </row>
    <row r="79" spans="2:9" ht="14.25" customHeight="1">
      <c r="B79" s="438"/>
      <c r="C79" s="486" t="s">
        <v>437</v>
      </c>
      <c r="D79" s="552"/>
      <c r="E79" s="439"/>
      <c r="F79" s="447"/>
      <c r="G79" s="453"/>
      <c r="H79" s="454"/>
      <c r="I79" s="396"/>
    </row>
    <row r="80" spans="2:9" ht="14.25" customHeight="1">
      <c r="B80" s="438"/>
      <c r="C80" s="474"/>
      <c r="D80" s="543"/>
      <c r="E80" s="451" t="s">
        <v>399</v>
      </c>
      <c r="F80" s="452">
        <v>1</v>
      </c>
      <c r="G80" s="453"/>
      <c r="H80" s="455">
        <f>F80*G80</f>
        <v>0</v>
      </c>
      <c r="I80" s="396"/>
    </row>
    <row r="81" spans="2:9" ht="14.25" customHeight="1">
      <c r="B81" s="438"/>
      <c r="C81" s="474"/>
      <c r="D81" s="543"/>
      <c r="E81" s="451"/>
      <c r="F81" s="452"/>
      <c r="G81" s="453"/>
      <c r="H81" s="455"/>
      <c r="I81" s="396"/>
    </row>
    <row r="82" spans="2:9" ht="26.25" customHeight="1">
      <c r="B82" s="449" t="s">
        <v>406</v>
      </c>
      <c r="C82" s="474" t="s">
        <v>438</v>
      </c>
      <c r="D82" s="543"/>
      <c r="E82" s="451"/>
      <c r="F82" s="452"/>
      <c r="G82" s="453"/>
      <c r="H82" s="484"/>
      <c r="I82" s="396"/>
    </row>
    <row r="83" spans="2:9" ht="14.25" customHeight="1">
      <c r="B83" s="449"/>
      <c r="C83" s="474"/>
      <c r="D83" s="543"/>
      <c r="E83" s="451"/>
      <c r="F83" s="452"/>
      <c r="G83" s="453"/>
      <c r="H83" s="484"/>
      <c r="I83" s="396"/>
    </row>
    <row r="84" spans="2:9" ht="14.25" customHeight="1">
      <c r="B84" s="449"/>
      <c r="C84" s="487"/>
      <c r="D84" s="553"/>
      <c r="E84" s="451" t="s">
        <v>399</v>
      </c>
      <c r="F84" s="452">
        <v>2</v>
      </c>
      <c r="G84" s="453"/>
      <c r="H84" s="455">
        <f>F84*G84</f>
        <v>0</v>
      </c>
      <c r="I84" s="396"/>
    </row>
    <row r="85" spans="2:9" ht="26.25" customHeight="1">
      <c r="B85" s="449" t="s">
        <v>439</v>
      </c>
      <c r="C85" s="474" t="s">
        <v>440</v>
      </c>
      <c r="D85" s="543"/>
      <c r="E85" s="451"/>
      <c r="F85" s="488"/>
      <c r="G85" s="489"/>
      <c r="H85" s="451"/>
      <c r="I85" s="396"/>
    </row>
    <row r="86" spans="2:9" ht="12.75" customHeight="1">
      <c r="B86" s="449"/>
      <c r="C86" s="490" t="s">
        <v>165</v>
      </c>
      <c r="D86" s="554"/>
      <c r="E86" s="451" t="s">
        <v>399</v>
      </c>
      <c r="F86" s="451">
        <v>1</v>
      </c>
      <c r="G86" s="489"/>
      <c r="H86" s="491">
        <f>F86*G86</f>
        <v>0</v>
      </c>
      <c r="I86" s="396"/>
    </row>
    <row r="87" spans="2:9" ht="38.25" customHeight="1">
      <c r="B87" s="449" t="s">
        <v>441</v>
      </c>
      <c r="C87" s="492" t="s">
        <v>442</v>
      </c>
      <c r="D87" s="555"/>
      <c r="E87" s="493"/>
      <c r="F87" s="494"/>
      <c r="G87" s="495"/>
      <c r="H87" s="493"/>
      <c r="I87" s="396"/>
    </row>
    <row r="88" spans="2:9" ht="14.25" customHeight="1">
      <c r="B88" s="449"/>
      <c r="C88" s="461" t="s">
        <v>165</v>
      </c>
      <c r="D88" s="556"/>
      <c r="E88" s="451" t="s">
        <v>399</v>
      </c>
      <c r="F88" s="451">
        <v>1</v>
      </c>
      <c r="G88" s="489"/>
      <c r="H88" s="491">
        <f>F88*G88</f>
        <v>0</v>
      </c>
      <c r="I88" s="396"/>
    </row>
    <row r="89" spans="2:9" ht="14.25" customHeight="1">
      <c r="B89" s="496"/>
      <c r="C89" s="461"/>
      <c r="D89" s="556"/>
      <c r="E89" s="451"/>
      <c r="F89" s="451"/>
      <c r="G89" s="489"/>
      <c r="H89" s="491"/>
      <c r="I89" s="396"/>
    </row>
    <row r="90" spans="2:9" ht="75.75" customHeight="1">
      <c r="B90" s="449" t="s">
        <v>443</v>
      </c>
      <c r="C90" s="497" t="s">
        <v>444</v>
      </c>
      <c r="D90" s="557"/>
      <c r="E90" s="451"/>
      <c r="F90" s="451"/>
      <c r="G90" s="489"/>
      <c r="H90" s="491"/>
      <c r="I90" s="396"/>
    </row>
    <row r="91" spans="2:9" ht="14.25" customHeight="1">
      <c r="B91" s="449"/>
      <c r="C91" s="461"/>
      <c r="D91" s="556"/>
      <c r="E91" s="451" t="s">
        <v>399</v>
      </c>
      <c r="F91" s="451">
        <v>1</v>
      </c>
      <c r="G91" s="489"/>
      <c r="H91" s="491">
        <f>F91*G91</f>
        <v>0</v>
      </c>
      <c r="I91" s="396"/>
    </row>
    <row r="92" spans="2:9" ht="14.25" customHeight="1">
      <c r="B92" s="451"/>
      <c r="C92" s="461"/>
      <c r="D92" s="556"/>
      <c r="E92" s="451"/>
      <c r="F92" s="451"/>
      <c r="G92" s="489"/>
      <c r="H92" s="491"/>
      <c r="I92" s="396"/>
    </row>
    <row r="93" spans="2:9" ht="89.25" customHeight="1">
      <c r="B93" s="451" t="s">
        <v>197</v>
      </c>
      <c r="C93" s="497" t="s">
        <v>445</v>
      </c>
      <c r="D93" s="557"/>
      <c r="E93" s="451"/>
      <c r="F93" s="451"/>
      <c r="G93" s="489"/>
      <c r="H93" s="491"/>
      <c r="I93" s="396"/>
    </row>
    <row r="94" spans="2:9" ht="14.25" customHeight="1">
      <c r="B94" s="451"/>
      <c r="C94" s="461"/>
      <c r="D94" s="556"/>
      <c r="E94" s="451" t="s">
        <v>399</v>
      </c>
      <c r="F94" s="451">
        <v>1</v>
      </c>
      <c r="G94" s="489"/>
      <c r="H94" s="491">
        <f>F94*G94</f>
        <v>0</v>
      </c>
      <c r="I94" s="396"/>
    </row>
    <row r="95" spans="2:9" ht="14.25" customHeight="1">
      <c r="B95" s="451"/>
      <c r="C95" s="461"/>
      <c r="D95" s="556"/>
      <c r="E95" s="451"/>
      <c r="F95" s="451"/>
      <c r="G95" s="489"/>
      <c r="H95" s="491"/>
      <c r="I95" s="396"/>
    </row>
    <row r="96" spans="2:9" ht="54" customHeight="1">
      <c r="B96" s="451" t="s">
        <v>446</v>
      </c>
      <c r="C96" s="498" t="s">
        <v>447</v>
      </c>
      <c r="D96" s="558"/>
      <c r="E96" s="451"/>
      <c r="F96" s="451"/>
      <c r="G96" s="489"/>
      <c r="H96" s="491"/>
      <c r="I96" s="396"/>
    </row>
    <row r="97" spans="2:9" ht="14.25" customHeight="1">
      <c r="B97" s="451"/>
      <c r="C97" s="461"/>
      <c r="D97" s="556"/>
      <c r="E97" s="451" t="s">
        <v>399</v>
      </c>
      <c r="F97" s="451">
        <v>3</v>
      </c>
      <c r="G97" s="489"/>
      <c r="H97" s="491">
        <f>F97*G97</f>
        <v>0</v>
      </c>
      <c r="I97" s="396"/>
    </row>
    <row r="98" spans="2:9" ht="14.25" customHeight="1">
      <c r="B98" s="451"/>
      <c r="C98" s="461"/>
      <c r="D98" s="556"/>
      <c r="E98" s="451"/>
      <c r="F98" s="451"/>
      <c r="G98" s="489"/>
      <c r="H98" s="491"/>
      <c r="I98" s="396"/>
    </row>
    <row r="99" spans="2:9" ht="36.75" customHeight="1">
      <c r="B99" s="451" t="s">
        <v>448</v>
      </c>
      <c r="C99" s="498" t="s">
        <v>449</v>
      </c>
      <c r="D99" s="558"/>
      <c r="E99" s="451"/>
      <c r="F99" s="451"/>
      <c r="G99" s="489"/>
      <c r="H99" s="491"/>
      <c r="I99" s="396"/>
    </row>
    <row r="100" spans="2:9" ht="14.25" customHeight="1">
      <c r="B100" s="451"/>
      <c r="C100" s="461"/>
      <c r="D100" s="556"/>
      <c r="E100" s="451" t="s">
        <v>399</v>
      </c>
      <c r="F100" s="451">
        <v>3</v>
      </c>
      <c r="G100" s="489"/>
      <c r="H100" s="491">
        <f>F100*G100</f>
        <v>0</v>
      </c>
      <c r="I100" s="396"/>
    </row>
    <row r="101" spans="2:9" ht="14.25" customHeight="1">
      <c r="B101" s="496"/>
      <c r="C101" s="461"/>
      <c r="D101" s="556"/>
      <c r="E101" s="451"/>
      <c r="F101" s="451"/>
      <c r="G101" s="489"/>
      <c r="H101" s="491"/>
      <c r="I101" s="396"/>
    </row>
    <row r="102" spans="2:9" ht="14.25" customHeight="1" hidden="1">
      <c r="B102" s="499"/>
      <c r="C102" s="492" t="s">
        <v>450</v>
      </c>
      <c r="D102" s="555"/>
      <c r="E102" s="500"/>
      <c r="F102" s="501"/>
      <c r="G102" s="453"/>
      <c r="H102" s="502"/>
      <c r="I102" s="396"/>
    </row>
    <row r="103" spans="2:9" ht="48.75" customHeight="1" hidden="1">
      <c r="B103" s="499"/>
      <c r="C103" s="492" t="s">
        <v>451</v>
      </c>
      <c r="D103" s="555"/>
      <c r="E103" s="500"/>
      <c r="F103" s="501"/>
      <c r="G103" s="453"/>
      <c r="H103" s="502"/>
      <c r="I103" s="396"/>
    </row>
    <row r="104" spans="2:9" ht="30" customHeight="1" hidden="1">
      <c r="B104" s="499"/>
      <c r="C104" s="492" t="s">
        <v>452</v>
      </c>
      <c r="D104" s="555"/>
      <c r="E104" s="500" t="s">
        <v>18</v>
      </c>
      <c r="F104" s="501">
        <v>1</v>
      </c>
      <c r="G104" s="453"/>
      <c r="H104" s="502">
        <f>F104*G104</f>
        <v>0</v>
      </c>
      <c r="I104" s="396"/>
    </row>
    <row r="105" spans="2:9" ht="16.5" customHeight="1">
      <c r="B105" s="451"/>
      <c r="C105" s="479" t="s">
        <v>453</v>
      </c>
      <c r="D105" s="547"/>
      <c r="E105" s="463"/>
      <c r="F105" s="464"/>
      <c r="G105" s="465"/>
      <c r="H105" s="466">
        <f>SUM(H52:H101)</f>
        <v>0</v>
      </c>
      <c r="I105" s="396"/>
    </row>
    <row r="106" spans="2:9" ht="16.5" customHeight="1">
      <c r="B106" s="496"/>
      <c r="C106" s="461"/>
      <c r="D106" s="556"/>
      <c r="E106" s="451"/>
      <c r="F106" s="451"/>
      <c r="G106" s="489"/>
      <c r="H106" s="491"/>
      <c r="I106" s="396"/>
    </row>
    <row r="107" spans="2:9" s="185" customFormat="1" ht="16.5" customHeight="1">
      <c r="B107" s="503" t="s">
        <v>93</v>
      </c>
      <c r="C107" s="504" t="s">
        <v>454</v>
      </c>
      <c r="D107" s="559"/>
      <c r="E107" s="468"/>
      <c r="F107" s="469"/>
      <c r="G107" s="470"/>
      <c r="H107" s="466"/>
      <c r="I107" s="471"/>
    </row>
    <row r="108" spans="2:9" ht="93.75" customHeight="1">
      <c r="B108" s="451" t="s">
        <v>12</v>
      </c>
      <c r="C108" s="450" t="s">
        <v>455</v>
      </c>
      <c r="D108" s="537"/>
      <c r="E108" s="451"/>
      <c r="F108" s="452"/>
      <c r="G108" s="453"/>
      <c r="H108" s="455"/>
      <c r="I108" s="396"/>
    </row>
    <row r="109" spans="2:9" ht="14.25" customHeight="1">
      <c r="B109" s="451"/>
      <c r="C109" s="450" t="s">
        <v>456</v>
      </c>
      <c r="D109" s="537"/>
      <c r="E109" s="451" t="s">
        <v>395</v>
      </c>
      <c r="F109" s="452">
        <v>15</v>
      </c>
      <c r="G109" s="453"/>
      <c r="H109" s="455">
        <f>F109*G109</f>
        <v>0</v>
      </c>
      <c r="I109" s="396"/>
    </row>
    <row r="110" spans="2:9" ht="44.25" customHeight="1">
      <c r="B110" s="451" t="s">
        <v>396</v>
      </c>
      <c r="C110" s="450" t="s">
        <v>457</v>
      </c>
      <c r="D110" s="537"/>
      <c r="E110" s="451"/>
      <c r="F110" s="452"/>
      <c r="G110" s="453"/>
      <c r="H110" s="455"/>
      <c r="I110" s="396"/>
    </row>
    <row r="111" spans="2:9" ht="14.25" customHeight="1">
      <c r="B111" s="451"/>
      <c r="C111" s="450"/>
      <c r="D111" s="537"/>
      <c r="E111" s="451" t="s">
        <v>399</v>
      </c>
      <c r="F111" s="452">
        <v>1</v>
      </c>
      <c r="G111" s="453"/>
      <c r="H111" s="455">
        <f>F111*G111</f>
        <v>0</v>
      </c>
      <c r="I111" s="396"/>
    </row>
    <row r="112" spans="2:9" ht="49.5" customHeight="1">
      <c r="B112" s="451" t="s">
        <v>79</v>
      </c>
      <c r="C112" s="450" t="s">
        <v>458</v>
      </c>
      <c r="D112" s="537"/>
      <c r="E112" s="451"/>
      <c r="F112" s="452"/>
      <c r="G112" s="453"/>
      <c r="H112" s="455"/>
      <c r="I112" s="396"/>
    </row>
    <row r="113" spans="2:9" ht="14.25" customHeight="1">
      <c r="B113" s="451"/>
      <c r="C113" s="450"/>
      <c r="D113" s="537"/>
      <c r="E113" s="451" t="s">
        <v>399</v>
      </c>
      <c r="F113" s="452">
        <v>6</v>
      </c>
      <c r="G113" s="453"/>
      <c r="H113" s="455">
        <f>F113*G113</f>
        <v>0</v>
      </c>
      <c r="I113" s="396"/>
    </row>
    <row r="114" spans="2:9" ht="14.25" customHeight="1">
      <c r="B114" s="451"/>
      <c r="C114" s="479" t="s">
        <v>459</v>
      </c>
      <c r="D114" s="547"/>
      <c r="E114" s="463"/>
      <c r="F114" s="464"/>
      <c r="G114" s="465"/>
      <c r="H114" s="466">
        <f>SUM(H107:H113)</f>
        <v>0</v>
      </c>
      <c r="I114" s="396"/>
    </row>
    <row r="115" spans="2:9" s="188" customFormat="1" ht="12.75" customHeight="1">
      <c r="B115" s="505"/>
      <c r="C115" s="506"/>
      <c r="D115" s="506"/>
      <c r="E115" s="507"/>
      <c r="F115" s="507"/>
      <c r="G115" s="508"/>
      <c r="H115" s="509"/>
      <c r="I115" s="510"/>
    </row>
    <row r="116" spans="2:9" s="188" customFormat="1" ht="12.75" customHeight="1">
      <c r="B116" s="505"/>
      <c r="C116" s="506"/>
      <c r="D116" s="506"/>
      <c r="E116" s="507"/>
      <c r="F116" s="507"/>
      <c r="G116" s="508"/>
      <c r="H116" s="509"/>
      <c r="I116" s="510"/>
    </row>
    <row r="117" spans="2:9" s="188" customFormat="1" ht="12.75" customHeight="1">
      <c r="B117" s="505"/>
      <c r="C117" s="506"/>
      <c r="D117" s="506"/>
      <c r="E117" s="507"/>
      <c r="F117" s="507"/>
      <c r="G117" s="508"/>
      <c r="H117" s="509"/>
      <c r="I117" s="510"/>
    </row>
    <row r="118" spans="2:9" s="188" customFormat="1" ht="12.75" customHeight="1">
      <c r="B118" s="505"/>
      <c r="C118" s="506"/>
      <c r="D118" s="506"/>
      <c r="E118" s="507"/>
      <c r="F118" s="507"/>
      <c r="G118" s="508"/>
      <c r="H118" s="509"/>
      <c r="I118" s="510"/>
    </row>
    <row r="119" spans="2:9" s="188" customFormat="1" ht="12.75" customHeight="1">
      <c r="B119" s="505"/>
      <c r="C119" s="506"/>
      <c r="D119" s="506"/>
      <c r="E119" s="507"/>
      <c r="F119" s="507"/>
      <c r="G119" s="508"/>
      <c r="H119" s="509"/>
      <c r="I119" s="510"/>
    </row>
    <row r="120" spans="2:9" ht="18" customHeight="1">
      <c r="B120" s="438"/>
      <c r="C120" s="511" t="s">
        <v>460</v>
      </c>
      <c r="D120" s="511"/>
      <c r="E120" s="439"/>
      <c r="F120" s="439"/>
      <c r="G120" s="440"/>
      <c r="H120" s="438"/>
      <c r="I120" s="441"/>
    </row>
    <row r="121" spans="2:9" ht="12.75" customHeight="1">
      <c r="B121" s="454"/>
      <c r="C121" s="438"/>
      <c r="D121" s="438"/>
      <c r="E121" s="439"/>
      <c r="F121" s="439"/>
      <c r="G121" s="440"/>
      <c r="H121" s="438"/>
      <c r="I121" s="441"/>
    </row>
    <row r="122" spans="2:9" ht="12.75" customHeight="1">
      <c r="B122" s="454"/>
      <c r="C122" s="438"/>
      <c r="D122" s="438"/>
      <c r="E122" s="439"/>
      <c r="F122" s="439"/>
      <c r="G122" s="440"/>
      <c r="H122" s="512"/>
      <c r="I122" s="441"/>
    </row>
    <row r="123" spans="2:9" s="189" customFormat="1" ht="15.75" customHeight="1">
      <c r="B123" s="513"/>
      <c r="C123" s="514"/>
      <c r="D123" s="514"/>
      <c r="E123" s="515"/>
      <c r="F123" s="515"/>
      <c r="G123" s="516"/>
      <c r="H123" s="517"/>
      <c r="I123" s="518"/>
    </row>
    <row r="124" spans="2:9" s="189" customFormat="1" ht="15.75" customHeight="1">
      <c r="B124" s="513"/>
      <c r="C124" s="514" t="s">
        <v>461</v>
      </c>
      <c r="D124" s="514"/>
      <c r="E124" s="515"/>
      <c r="F124" s="515"/>
      <c r="G124" s="516"/>
      <c r="H124" s="517">
        <f>H30</f>
        <v>0</v>
      </c>
      <c r="I124" s="518"/>
    </row>
    <row r="125" spans="2:9" s="189" customFormat="1" ht="15.75" customHeight="1">
      <c r="B125" s="513"/>
      <c r="C125" s="514"/>
      <c r="D125" s="514"/>
      <c r="E125" s="515"/>
      <c r="F125" s="515"/>
      <c r="G125" s="516"/>
      <c r="H125" s="517"/>
      <c r="I125" s="518"/>
    </row>
    <row r="126" spans="2:9" s="189" customFormat="1" ht="15.75" customHeight="1">
      <c r="B126" s="513"/>
      <c r="C126" s="514" t="s">
        <v>462</v>
      </c>
      <c r="D126" s="514"/>
      <c r="E126" s="515"/>
      <c r="F126" s="515"/>
      <c r="G126" s="516"/>
      <c r="H126" s="517">
        <f>H47</f>
        <v>0</v>
      </c>
      <c r="I126" s="518"/>
    </row>
    <row r="127" spans="2:9" s="189" customFormat="1" ht="15.75" customHeight="1">
      <c r="B127" s="513"/>
      <c r="C127" s="514"/>
      <c r="D127" s="514"/>
      <c r="E127" s="515"/>
      <c r="F127" s="515"/>
      <c r="G127" s="516"/>
      <c r="H127" s="517"/>
      <c r="I127" s="518"/>
    </row>
    <row r="128" spans="2:9" s="189" customFormat="1" ht="15.75" customHeight="1">
      <c r="B128" s="513"/>
      <c r="C128" s="514" t="s">
        <v>463</v>
      </c>
      <c r="D128" s="514"/>
      <c r="E128" s="515"/>
      <c r="F128" s="515"/>
      <c r="G128" s="516"/>
      <c r="H128" s="517">
        <f>H105</f>
        <v>0</v>
      </c>
      <c r="I128" s="518"/>
    </row>
    <row r="129" spans="2:9" s="189" customFormat="1" ht="15.75" customHeight="1">
      <c r="B129" s="513"/>
      <c r="C129" s="514"/>
      <c r="D129" s="514"/>
      <c r="E129" s="515"/>
      <c r="F129" s="515"/>
      <c r="G129" s="516"/>
      <c r="H129" s="517"/>
      <c r="I129" s="518"/>
    </row>
    <row r="130" spans="2:9" s="189" customFormat="1" ht="15.75" customHeight="1">
      <c r="B130" s="513"/>
      <c r="C130" s="514" t="s">
        <v>464</v>
      </c>
      <c r="D130" s="514"/>
      <c r="E130" s="515"/>
      <c r="F130" s="515"/>
      <c r="G130" s="516"/>
      <c r="H130" s="517">
        <f>H114</f>
        <v>0</v>
      </c>
      <c r="I130" s="518"/>
    </row>
    <row r="131" spans="2:9" s="189" customFormat="1" ht="15.75" customHeight="1">
      <c r="B131" s="513"/>
      <c r="C131" s="519" t="s">
        <v>465</v>
      </c>
      <c r="D131" s="519"/>
      <c r="E131" s="520"/>
      <c r="F131" s="520"/>
      <c r="G131" s="521"/>
      <c r="H131" s="466">
        <f>SUM(H123:H130)</f>
        <v>0</v>
      </c>
      <c r="I131" s="518"/>
    </row>
    <row r="132" spans="2:9" ht="12.75" customHeight="1">
      <c r="B132" s="438"/>
      <c r="C132" s="438"/>
      <c r="D132" s="438"/>
      <c r="E132" s="439"/>
      <c r="F132" s="439"/>
      <c r="G132" s="440"/>
      <c r="H132" s="438"/>
      <c r="I132" s="396"/>
    </row>
  </sheetData>
  <sheetProtection password="DE43" sheet="1" formatCells="0" selectLockedCells="1"/>
  <mergeCells count="34">
    <mergeCell ref="I6:I8"/>
    <mergeCell ref="G6:G8"/>
    <mergeCell ref="F6:F8"/>
    <mergeCell ref="E6:E8"/>
    <mergeCell ref="D6:D8"/>
    <mergeCell ref="B6:B7"/>
    <mergeCell ref="B16:B17"/>
    <mergeCell ref="H6:H8"/>
    <mergeCell ref="B44:B45"/>
    <mergeCell ref="C44:C45"/>
    <mergeCell ref="B20:B21"/>
    <mergeCell ref="B22:B23"/>
    <mergeCell ref="C22:C23"/>
    <mergeCell ref="B24:B26"/>
    <mergeCell ref="C24:C26"/>
    <mergeCell ref="B27:B29"/>
    <mergeCell ref="C27:C28"/>
    <mergeCell ref="B90:B91"/>
    <mergeCell ref="B46:B47"/>
    <mergeCell ref="B52:B55"/>
    <mergeCell ref="C52:C55"/>
    <mergeCell ref="B56:B59"/>
    <mergeCell ref="C56:C59"/>
    <mergeCell ref="B60:B63"/>
    <mergeCell ref="C60:C63"/>
    <mergeCell ref="B66:B67"/>
    <mergeCell ref="B68:B69"/>
    <mergeCell ref="B82:B84"/>
    <mergeCell ref="B85:B86"/>
    <mergeCell ref="B87:B88"/>
    <mergeCell ref="B30:B31"/>
    <mergeCell ref="B35:B37"/>
    <mergeCell ref="B39:B41"/>
    <mergeCell ref="B42:B43"/>
  </mergeCells>
  <printOptions gridLines="1"/>
  <pageMargins left="1.070138888888889" right="0.2" top="0.3402777777777778" bottom="0.49027777777777776" header="0.5118055555555555" footer="0.15763888888888888"/>
  <pageSetup horizontalDpi="600" verticalDpi="600" orientation="portrait" paperSize="9" r:id="rId2"/>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dimension ref="A2:G26"/>
  <sheetViews>
    <sheetView view="pageBreakPreview" zoomScale="60" zoomScalePageLayoutView="0" workbookViewId="0" topLeftCell="A4">
      <selection activeCell="G20" sqref="G20"/>
    </sheetView>
  </sheetViews>
  <sheetFormatPr defaultColWidth="11.57421875" defaultRowHeight="12.75"/>
  <cols>
    <col min="1" max="1" width="11.57421875" style="78" customWidth="1"/>
    <col min="2" max="2" width="41.421875" style="78" customWidth="1"/>
    <col min="3" max="5" width="11.57421875" style="78" customWidth="1"/>
    <col min="6" max="6" width="15.28125" style="79" customWidth="1"/>
    <col min="7" max="16384" width="11.57421875" style="78" customWidth="1"/>
  </cols>
  <sheetData>
    <row r="2" spans="1:6" ht="12.75">
      <c r="A2" s="62"/>
      <c r="B2" s="63"/>
      <c r="C2" s="64"/>
      <c r="D2" s="65"/>
      <c r="E2" s="64"/>
      <c r="F2" s="65"/>
    </row>
    <row r="3" spans="1:7" s="191" customFormat="1" ht="15">
      <c r="A3" s="1"/>
      <c r="B3" s="1"/>
      <c r="C3" s="2"/>
      <c r="D3" s="10"/>
      <c r="E3" s="66"/>
      <c r="F3" s="5"/>
      <c r="G3" s="190"/>
    </row>
    <row r="4" spans="1:7" s="191" customFormat="1" ht="15">
      <c r="A4" s="1" t="s">
        <v>0</v>
      </c>
      <c r="B4" s="1" t="s">
        <v>1</v>
      </c>
      <c r="C4" s="7" t="s">
        <v>2</v>
      </c>
      <c r="D4" s="11" t="s">
        <v>3</v>
      </c>
      <c r="E4" s="5" t="s">
        <v>4</v>
      </c>
      <c r="F4" s="5" t="s">
        <v>5</v>
      </c>
      <c r="G4" s="9" t="s">
        <v>6</v>
      </c>
    </row>
    <row r="5" spans="1:7" s="191" customFormat="1" ht="45">
      <c r="A5" s="67"/>
      <c r="B5" s="68" t="s">
        <v>7</v>
      </c>
      <c r="C5" s="69"/>
      <c r="D5" s="70"/>
      <c r="E5" s="71"/>
      <c r="F5" s="70"/>
      <c r="G5" s="89"/>
    </row>
    <row r="6" spans="1:7" s="191" customFormat="1" ht="15.75">
      <c r="A6" s="72"/>
      <c r="B6" s="73" t="s">
        <v>900</v>
      </c>
      <c r="C6" s="72"/>
      <c r="D6" s="74"/>
      <c r="E6" s="72"/>
      <c r="F6" s="74"/>
      <c r="G6" s="90"/>
    </row>
    <row r="7" spans="1:7" s="191" customFormat="1" ht="15.75">
      <c r="A7" s="72" t="s">
        <v>9</v>
      </c>
      <c r="B7" s="75" t="s">
        <v>10</v>
      </c>
      <c r="C7" s="76"/>
      <c r="D7" s="77"/>
      <c r="E7" s="76"/>
      <c r="F7" s="77"/>
      <c r="G7" s="91"/>
    </row>
    <row r="8" ht="12.75">
      <c r="G8" s="30"/>
    </row>
    <row r="9" ht="12.75">
      <c r="G9" s="30"/>
    </row>
    <row r="10" spans="2:7" ht="12.75">
      <c r="B10" s="78" t="s">
        <v>208</v>
      </c>
      <c r="G10" s="30"/>
    </row>
    <row r="11" ht="12.75">
      <c r="G11" s="30"/>
    </row>
    <row r="12" ht="12.75">
      <c r="G12" s="30"/>
    </row>
    <row r="13" spans="2:7" ht="12.75">
      <c r="B13" s="78" t="s">
        <v>209</v>
      </c>
      <c r="F13" s="79">
        <f>'GO'!G482</f>
        <v>0</v>
      </c>
      <c r="G13" s="30"/>
    </row>
    <row r="14" ht="12.75">
      <c r="G14" s="30"/>
    </row>
    <row r="15" ht="12.75">
      <c r="G15" s="30"/>
    </row>
    <row r="16" spans="2:7" ht="12.75">
      <c r="B16" s="78" t="s">
        <v>210</v>
      </c>
      <c r="F16" s="79">
        <f>NNI!F192</f>
        <v>0</v>
      </c>
      <c r="G16" s="30"/>
    </row>
    <row r="17" ht="12.75">
      <c r="G17" s="30"/>
    </row>
    <row r="18" spans="2:7" ht="12.75">
      <c r="B18" s="78" t="s">
        <v>211</v>
      </c>
      <c r="F18" s="79">
        <f>'strojarske inst.'!G420</f>
        <v>0</v>
      </c>
      <c r="G18" s="30"/>
    </row>
    <row r="19" ht="12.75">
      <c r="G19" s="30"/>
    </row>
    <row r="20" spans="2:7" ht="12.75">
      <c r="B20" s="78" t="s">
        <v>212</v>
      </c>
      <c r="F20" s="79">
        <f>ViK!H131</f>
        <v>0</v>
      </c>
      <c r="G20" s="30"/>
    </row>
    <row r="21" ht="12.75">
      <c r="G21" s="30"/>
    </row>
    <row r="22" spans="2:7" ht="12.75">
      <c r="B22" s="78" t="s">
        <v>213</v>
      </c>
      <c r="F22" s="79">
        <f>F13+F16+F18+F20</f>
        <v>0</v>
      </c>
      <c r="G22" s="30"/>
    </row>
    <row r="23" ht="12.75">
      <c r="G23" s="30"/>
    </row>
    <row r="24" spans="2:7" ht="12.75">
      <c r="B24" s="78" t="s">
        <v>214</v>
      </c>
      <c r="F24" s="79">
        <f>F22*0.25</f>
        <v>0</v>
      </c>
      <c r="G24" s="30"/>
    </row>
    <row r="25" ht="12.75">
      <c r="G25" s="30"/>
    </row>
    <row r="26" spans="2:7" ht="12.75">
      <c r="B26" s="78" t="s">
        <v>236</v>
      </c>
      <c r="F26" s="79">
        <f>F22+F24</f>
        <v>0</v>
      </c>
      <c r="G26" s="30"/>
    </row>
  </sheetData>
  <sheetProtection password="DE43" sheet="1" formatCells="0" selectLockedCells="1"/>
  <printOptions/>
  <pageMargins left="0.7875" right="0.7875" top="1.0527777777777778" bottom="1.0527777777777778" header="0.7875" footer="0.7875"/>
  <pageSetup horizontalDpi="300" verticalDpi="300" orientation="portrait" paperSize="9" scale="76" r:id="rId1"/>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2017-11-20T14:51:21Z</dcterms:created>
  <dcterms:modified xsi:type="dcterms:W3CDTF">2017-12-09T19:08:35Z</dcterms:modified>
  <cp:category/>
  <cp:version/>
  <cp:contentType/>
  <cp:contentStatus/>
</cp:coreProperties>
</file>