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pgarma001\Downloads\"/>
    </mc:Choice>
  </mc:AlternateContent>
  <xr:revisionPtr revIDLastSave="0" documentId="8_{C2EB80C5-B51F-4929-BDB2-FFCFD3F593F7}" xr6:coauthVersionLast="47" xr6:coauthVersionMax="47" xr10:uidLastSave="{00000000-0000-0000-0000-000000000000}"/>
  <bookViews>
    <workbookView xWindow="-110" yWindow="-110" windowWidth="19420" windowHeight="10420" tabRatio="601" xr2:uid="{00000000-000D-0000-FFFF-FFFF00000000}"/>
  </bookViews>
  <sheets>
    <sheet name="SUNČANA ELEKTRANA (M12a)" sheetId="40" r:id="rId1"/>
  </sheets>
  <definedNames>
    <definedName name="_xlnm.Print_Area" localSheetId="0">'SUNČANA ELEKTRANA (M12a)'!$A$1:$G$283</definedName>
    <definedName name="_xlnm.Print_Titles" localSheetId="0">'SUNČANA ELEKTRANA (M12a)'!$8:$9</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239" i="40" l="1"/>
  <c r="G204" i="40"/>
  <c r="G216" i="40"/>
  <c r="G228" i="40"/>
  <c r="G86" i="40"/>
  <c r="G37" i="40" l="1"/>
  <c r="G270" i="40" l="1"/>
  <c r="G267" i="40"/>
  <c r="G264" i="40"/>
  <c r="G263" i="40"/>
  <c r="G259" i="40"/>
  <c r="G258" i="40"/>
  <c r="G254" i="40"/>
  <c r="G247" i="40"/>
  <c r="G245" i="40"/>
  <c r="G243" i="40"/>
  <c r="G241" i="40"/>
  <c r="E235" i="40"/>
  <c r="E234" i="40"/>
  <c r="E233" i="40"/>
  <c r="E232" i="40"/>
  <c r="E231" i="40"/>
  <c r="E230" i="40"/>
  <c r="E213" i="40"/>
  <c r="E214" i="40" s="1"/>
  <c r="E215" i="40" s="1"/>
  <c r="E201" i="40"/>
  <c r="E202" i="40" s="1"/>
  <c r="E203" i="40" s="1"/>
  <c r="G193" i="40"/>
  <c r="G192" i="40"/>
  <c r="G191" i="40"/>
  <c r="G190" i="40"/>
  <c r="G189" i="40"/>
  <c r="G188" i="40"/>
  <c r="G187" i="40"/>
  <c r="G186" i="40"/>
  <c r="G185" i="40"/>
  <c r="G184" i="40"/>
  <c r="G183" i="40"/>
  <c r="A183" i="40"/>
  <c r="A184" i="40" s="1"/>
  <c r="A185" i="40" s="1"/>
  <c r="A186" i="40" s="1"/>
  <c r="A187" i="40" s="1"/>
  <c r="A188" i="40" s="1"/>
  <c r="A189" i="40" s="1"/>
  <c r="A190" i="40" s="1"/>
  <c r="A191" i="40" s="1"/>
  <c r="A192" i="40" s="1"/>
  <c r="A193" i="40" s="1"/>
  <c r="A194" i="40" s="1"/>
  <c r="G182" i="40"/>
  <c r="G176" i="40"/>
  <c r="G175" i="40"/>
  <c r="G174" i="40"/>
  <c r="G173" i="40"/>
  <c r="G172" i="40"/>
  <c r="A172" i="40"/>
  <c r="A173" i="40" s="1"/>
  <c r="A174" i="40" s="1"/>
  <c r="A175" i="40" s="1"/>
  <c r="A176" i="40" s="1"/>
  <c r="G171" i="40"/>
  <c r="G159" i="40"/>
  <c r="G158" i="40"/>
  <c r="G157" i="40"/>
  <c r="G156" i="40"/>
  <c r="G155" i="40"/>
  <c r="G154" i="40"/>
  <c r="A154" i="40"/>
  <c r="A155" i="40" s="1"/>
  <c r="A156" i="40" s="1"/>
  <c r="A157" i="40" s="1"/>
  <c r="A158" i="40" s="1"/>
  <c r="A159" i="40" s="1"/>
  <c r="G153" i="40"/>
  <c r="G144" i="40"/>
  <c r="G143" i="40"/>
  <c r="A144" i="40"/>
  <c r="G142" i="40"/>
  <c r="G137" i="40"/>
  <c r="G136" i="40"/>
  <c r="G135" i="40"/>
  <c r="G134" i="40"/>
  <c r="G133" i="40"/>
  <c r="G132" i="40"/>
  <c r="G131" i="40"/>
  <c r="G130" i="40"/>
  <c r="G129" i="40"/>
  <c r="G128" i="40"/>
  <c r="G127" i="40"/>
  <c r="G126" i="40"/>
  <c r="G125" i="40"/>
  <c r="G124" i="40"/>
  <c r="G123" i="40"/>
  <c r="G122" i="40"/>
  <c r="G121" i="40"/>
  <c r="G120" i="40"/>
  <c r="G119" i="40"/>
  <c r="G118" i="40"/>
  <c r="G117" i="40"/>
  <c r="G116" i="40"/>
  <c r="G115" i="40"/>
  <c r="G114" i="40"/>
  <c r="G113" i="40"/>
  <c r="G112" i="40"/>
  <c r="G111" i="40"/>
  <c r="A111" i="40"/>
  <c r="A112" i="40" s="1"/>
  <c r="A113" i="40" s="1"/>
  <c r="A114" i="40" s="1"/>
  <c r="A115" i="40" s="1"/>
  <c r="A116" i="40" s="1"/>
  <c r="A117" i="40" s="1"/>
  <c r="A118" i="40" s="1"/>
  <c r="A119" i="40" s="1"/>
  <c r="A120" i="40" s="1"/>
  <c r="A121" i="40" s="1"/>
  <c r="A122" i="40" s="1"/>
  <c r="A123" i="40" s="1"/>
  <c r="A124" i="40" s="1"/>
  <c r="A125" i="40" s="1"/>
  <c r="A126" i="40" s="1"/>
  <c r="A127" i="40" s="1"/>
  <c r="A128" i="40" s="1"/>
  <c r="A129" i="40" s="1"/>
  <c r="A130" i="40" s="1"/>
  <c r="A131" i="40" s="1"/>
  <c r="A132" i="40" s="1"/>
  <c r="A133" i="40" s="1"/>
  <c r="A134" i="40" s="1"/>
  <c r="A135" i="40" s="1"/>
  <c r="A136" i="40" s="1"/>
  <c r="A137" i="40" s="1"/>
  <c r="G110" i="40"/>
  <c r="G104" i="40"/>
  <c r="G103" i="40"/>
  <c r="G102" i="40"/>
  <c r="A102" i="40"/>
  <c r="A103" i="40" s="1"/>
  <c r="A104" i="40" s="1"/>
  <c r="G101" i="40"/>
  <c r="G93" i="40"/>
  <c r="G92" i="40"/>
  <c r="G91" i="40"/>
  <c r="G90" i="40"/>
  <c r="G89" i="40"/>
  <c r="G88" i="40"/>
  <c r="G87" i="40"/>
  <c r="G85" i="40"/>
  <c r="G84" i="40"/>
  <c r="G83" i="40"/>
  <c r="G82" i="40"/>
  <c r="G81" i="40"/>
  <c r="G80" i="40"/>
  <c r="G79" i="40"/>
  <c r="G78" i="40"/>
  <c r="G77" i="40"/>
  <c r="A77" i="40"/>
  <c r="A78" i="40" s="1"/>
  <c r="A79" i="40" s="1"/>
  <c r="A80" i="40" s="1"/>
  <c r="A81" i="40" s="1"/>
  <c r="A82" i="40" s="1"/>
  <c r="A83" i="40" s="1"/>
  <c r="A84" i="40" s="1"/>
  <c r="A85" i="40" s="1"/>
  <c r="A86" i="40" s="1"/>
  <c r="A87" i="40" s="1"/>
  <c r="A88" i="40" s="1"/>
  <c r="A89" i="40" s="1"/>
  <c r="A90" i="40" s="1"/>
  <c r="A91" i="40" s="1"/>
  <c r="A92" i="40" s="1"/>
  <c r="G76" i="40"/>
  <c r="G72" i="40"/>
  <c r="G71" i="40"/>
  <c r="G70" i="40"/>
  <c r="G69" i="40"/>
  <c r="G68" i="40"/>
  <c r="G67" i="40"/>
  <c r="G66" i="40"/>
  <c r="G65" i="40"/>
  <c r="G64" i="40"/>
  <c r="G63" i="40"/>
  <c r="G62" i="40"/>
  <c r="G61" i="40"/>
  <c r="G60" i="40"/>
  <c r="G59" i="40"/>
  <c r="G58" i="40"/>
  <c r="G57" i="40"/>
  <c r="G56" i="40"/>
  <c r="G55" i="40"/>
  <c r="G54" i="40"/>
  <c r="G53" i="40"/>
  <c r="G52" i="40"/>
  <c r="G51" i="40"/>
  <c r="G50" i="40"/>
  <c r="G49" i="40"/>
  <c r="G48" i="40"/>
  <c r="A48" i="40"/>
  <c r="A49" i="40" s="1"/>
  <c r="A50" i="40" s="1"/>
  <c r="A51" i="40" s="1"/>
  <c r="A52" i="40" s="1"/>
  <c r="A53" i="40" s="1"/>
  <c r="A54" i="40" s="1"/>
  <c r="A55" i="40" s="1"/>
  <c r="A56" i="40" s="1"/>
  <c r="A57" i="40" s="1"/>
  <c r="A58" i="40" s="1"/>
  <c r="A59" i="40" s="1"/>
  <c r="A60" i="40" s="1"/>
  <c r="A61" i="40" s="1"/>
  <c r="A62" i="40" s="1"/>
  <c r="A63" i="40" s="1"/>
  <c r="A64" i="40" s="1"/>
  <c r="A65" i="40" s="1"/>
  <c r="A66" i="40" s="1"/>
  <c r="A67" i="40" s="1"/>
  <c r="A68" i="40" s="1"/>
  <c r="A69" i="40" s="1"/>
  <c r="A70" i="40" s="1"/>
  <c r="A71" i="40" s="1"/>
  <c r="A72" i="40" s="1"/>
  <c r="G47" i="40"/>
  <c r="G43" i="40"/>
  <c r="G42" i="40"/>
  <c r="G41" i="40"/>
  <c r="G40" i="40"/>
  <c r="G39" i="40"/>
  <c r="G38" i="40"/>
  <c r="G36" i="40"/>
  <c r="A36" i="40"/>
  <c r="A39" i="40" s="1"/>
  <c r="A40" i="40" s="1"/>
  <c r="G35" i="40"/>
  <c r="G28" i="40"/>
  <c r="G27" i="40"/>
  <c r="G26" i="40"/>
  <c r="G25" i="40"/>
  <c r="G24" i="40"/>
  <c r="G23" i="40"/>
  <c r="G22" i="40"/>
  <c r="G21" i="40"/>
  <c r="G20" i="40"/>
  <c r="G19" i="40"/>
  <c r="G18" i="40"/>
  <c r="G17" i="40"/>
  <c r="G16" i="40"/>
  <c r="G15" i="40"/>
  <c r="A15" i="40"/>
  <c r="A16" i="40" s="1"/>
  <c r="A17" i="40" s="1"/>
  <c r="A18" i="40" s="1"/>
  <c r="A19" i="40" s="1"/>
  <c r="A20" i="40" s="1"/>
  <c r="A21" i="40" s="1"/>
  <c r="A22" i="40" s="1"/>
  <c r="A23" i="40" s="1"/>
  <c r="A24" i="40" s="1"/>
  <c r="A25" i="40" s="1"/>
  <c r="A26" i="40" s="1"/>
  <c r="A27" i="40" s="1"/>
  <c r="A28" i="40" s="1"/>
  <c r="G14" i="40"/>
  <c r="F272" i="40" l="1"/>
  <c r="G272" i="40" s="1"/>
  <c r="F249" i="40"/>
  <c r="G249" i="40" s="1"/>
  <c r="F178" i="40"/>
  <c r="G178" i="40" s="1"/>
  <c r="F44" i="40"/>
  <c r="G44" i="40" s="1"/>
  <c r="F94" i="40"/>
  <c r="G94" i="40" s="1"/>
  <c r="F106" i="40"/>
  <c r="G106" i="40" s="1"/>
  <c r="E236" i="40"/>
  <c r="E237" i="40" s="1"/>
  <c r="E238" i="40" s="1"/>
  <c r="F162" i="40"/>
  <c r="G162" i="40" s="1"/>
  <c r="F146" i="40"/>
  <c r="G146" i="40" s="1"/>
  <c r="F138" i="40"/>
  <c r="G138" i="40" s="1"/>
  <c r="F30" i="40"/>
  <c r="G30" i="40" s="1"/>
  <c r="F73" i="40"/>
  <c r="G73" i="40" s="1"/>
  <c r="G274" i="40" l="1"/>
  <c r="G281" i="40" s="1"/>
  <c r="F96" i="40"/>
  <c r="G96" i="40" s="1"/>
  <c r="F148" i="40" s="1"/>
  <c r="G148" i="40" s="1"/>
  <c r="F164" i="40" l="1"/>
  <c r="G164" i="40" s="1"/>
  <c r="G279" i="40" s="1"/>
  <c r="G283" i="40" s="1"/>
</calcChain>
</file>

<file path=xl/sharedStrings.xml><?xml version="1.0" encoding="utf-8"?>
<sst xmlns="http://schemas.openxmlformats.org/spreadsheetml/2006/main" count="553" uniqueCount="256">
  <si>
    <t>BR. STAVKE</t>
  </si>
  <si>
    <t>TEH.OZNAKA</t>
  </si>
  <si>
    <t>OPIS STAVKE</t>
  </si>
  <si>
    <t>JED.MJERE</t>
  </si>
  <si>
    <t>KOLIČINA</t>
  </si>
  <si>
    <t>JED.CIJENA</t>
  </si>
  <si>
    <t>UKUPNO</t>
  </si>
  <si>
    <t>DEMONTAŽNI I MONTAŽNI RADOVI</t>
  </si>
  <si>
    <t>komplet</t>
  </si>
  <si>
    <t>kom</t>
  </si>
  <si>
    <t>UKUPNO DEMONTAŽNI I MONTAŽNI RADOVI</t>
  </si>
  <si>
    <t>kom.</t>
  </si>
  <si>
    <t>ORMARI</t>
  </si>
  <si>
    <t xml:space="preserve">komplet </t>
  </si>
  <si>
    <t>UKUPNO ORMARI</t>
  </si>
  <si>
    <t>m</t>
  </si>
  <si>
    <t>Dvopolni automatski prekidač:
- nazivna struja 16 A
- nazivni napon 230 V
- nazivna prekidna moć 10 kA
- karakteristika  okidanja C</t>
  </si>
  <si>
    <t xml:space="preserve">Ispravljač sa konektorima za montažu na DIN šinu sljedećih karakteristika:
- ulazni napon 230VAC
- izlazni napon 24VDC
- izlazna struja 6 A </t>
  </si>
  <si>
    <t>Ostali spojni i montažni pribor:
- jednožilni vodiči za ožičenje primarnih i sekundarnih strujnih krugova
- kabelske stopice
- perforirani plastični kanal za ožičenje
- DIN šina sa vijčani materijalom</t>
  </si>
  <si>
    <t>komplet.</t>
  </si>
  <si>
    <t>Obuka djelatnika za korištenje novo ugrađene opreme i svih izmjena u pogonu. Vrijeme trajanja obuke dva radna dana.</t>
  </si>
  <si>
    <t>UKUPNO DOKUMENTACIJA, ISPITIVANJA I OSTALE USLUGE</t>
  </si>
  <si>
    <t>kompl.</t>
  </si>
  <si>
    <t>kg</t>
  </si>
  <si>
    <t>REKAPITULACIJA:</t>
  </si>
  <si>
    <t>- vijci M 12 kvalitete 5.6, s pripadajućom maticom i podložnim pločicama</t>
  </si>
  <si>
    <t>- zavari 2% od težine profila</t>
  </si>
  <si>
    <t>Ukupno čelika:</t>
  </si>
  <si>
    <t>- antikorozivna zaštita premazivanjem u dva sloja</t>
  </si>
  <si>
    <t>1</t>
  </si>
  <si>
    <t>++TS1</t>
  </si>
  <si>
    <t>2</t>
  </si>
  <si>
    <t>3</t>
  </si>
  <si>
    <t>J</t>
  </si>
  <si>
    <t>SUNČANA ELEKTRANA ( MJERA 12a)</t>
  </si>
  <si>
    <t>EL-J1</t>
  </si>
  <si>
    <t>HALA HOMOGENIZACIJE I DROBILANA, ++TS1</t>
  </si>
  <si>
    <t>EL-J1.1.</t>
  </si>
  <si>
    <t>Izmještanje postojećeg razdjelnika rasvjete i općih potrošača na suprotni zid, da se omogući mjesto za postavljanje novog ormara +X23_01.GRO, stavka uključuje i produživanje kabela presjeka 1,5-4 mm2.</t>
  </si>
  <si>
    <t>Čišćenje cijelog prostora agregatnice u TS-1 nakon demontaže i prije početka radova zamjene NN opreme</t>
  </si>
  <si>
    <t>Demontaža izvlačivog glavnog prekidača vel. II od 2500A u ormaru MCC ++TS1+X23_01.1 i premještanje sa svim signalima u novi +X23_01.GRO (polje glavnog dovoda) ormar unutar prostora bivše agregatnice. Na mjesto izmještenog glavnog prekidača u MCC ormari potrebno ja napraviti pripremu za ugradnju novog rastavljača istih tehničkih karakteristika.</t>
  </si>
  <si>
    <t>Demontaža i ponovna ugradnja strujnih transformatora 2500/5 A unutar MCC ormara zbog demontaže sabirničkog mosta i ugradnje novog u kompletu sa svim ožičenjem</t>
  </si>
  <si>
    <t>Rastavljač sa rotirajućom polugom sljedećih tehničkih karakteristika:
- izvlačiva izvedba vel. II
- nazivni napon 400 V
- nazivna struja 2500 A
- prekidna moć min. 50 kA
- broj polova 3P
- ručnim upravljanjem sa izvlačivom polugom
Navedeni rastavljač se ugrađuje unutar ormara MCC X23_01.1 na mjesto demontiranog prekidača, te treba biti istih priključnih, gabaritnih i tehničkih karakteristika.</t>
  </si>
  <si>
    <t>Demontaža postojećeg sabirničkog mosta između sekundara trafa 1600 kVA i postojećeg ormara MCC +X23_01.1. Stavka uključuje demontažu svog spojnog i montažnog pribora.</t>
  </si>
  <si>
    <t>Demontaža kabela za napajanje ormara kompenzacije ++TS1+X30_01.1 iz ormar MCC ++TS1+X23_01.1, te njegovo ponovno spajanje na odvod novo planiranog ormar X23_01.GRO koji je predviđen za napajanje navedene kompenzacije. Stavka uključuje sav spojni i montažni pribor.</t>
  </si>
  <si>
    <t>Demontaža kabela za napajanje ormara opće potrošnje ++TS1+X25_01.0 iz ormar MCC ++TS1+X23_01.1, te njegovo ponovno spajanje na odvod novo planiranog ormar X23_01.GRO koji je predviđen za napajanje navedenog ormara. Stavka uključuje sav spojni i montažni pribor.</t>
  </si>
  <si>
    <t>Demontaža podnih ili zidnih kabelskih trasa, te sve ostale opreme koja više nije u funkciji radi oslobađanja prostora za novoplanirani ormar X23_01.GRO unutar prostora bivše agregatnice</t>
  </si>
  <si>
    <t>Ugradnja minijaturnog prekidača nazivne struje 16A, 1P, 230V, 10kA unutar ormara opće potrošnje ++TS1+X25_01.0</t>
  </si>
  <si>
    <t>Ugradnja minijaturnog prekidača nazivne struje 16A, 2P, 230V, 10kA unutar ormara UPS-a ++TS1+X26_01.1</t>
  </si>
  <si>
    <t>Čišćenje prostora i duplog poda ispod TS1 radi polaganja kabela, te slaganje postojeće instalacije po postojećim trasama, obuhvaćanje vezicama radi grupiranja, uklanjanje kabela koji nisu u funkciji, sve prema pravilima struke i odvajanje energetskih od signalnih kabela, stavka uključuje sav sitni spojni i montažni pribor (vezice, obujmice i sl.)</t>
  </si>
  <si>
    <t>Označavanje kabela i trase unutar duplog poda TS1 radi budućeg servisa i raspoznavanja predmetnog zahvata postojeće i planirano</t>
  </si>
  <si>
    <t>+DROBILANA</t>
  </si>
  <si>
    <t>Demontaža krovne hvataljke na zgradi drobilane i njeno ponovno vraćanje i spajanje samo po rubovima zgrade do potpune funkcionalnosti. Stavlja uključe sav spojni i montažni pribor.</t>
  </si>
  <si>
    <t>Čišćenje krova zgrade drobilane nakon svih izvedenih demontažnih radova i priprema za postavljanje konstrukcije sunčane elektrane</t>
  </si>
  <si>
    <t>EL-J1.2.</t>
  </si>
  <si>
    <t>EL-J1.2.0</t>
  </si>
  <si>
    <t>NOVOPL. ORMAR ++TS1+X24_01.20</t>
  </si>
  <si>
    <t>++TS1
+X24_01.20</t>
  </si>
  <si>
    <t>Jednopolni automatski prekidač:
- nazivna struja 10 A
- nazivni napon 230 V
- nazivna prekidna moć 10 kA
- karakteristika  okidanja C</t>
  </si>
  <si>
    <t>Jednopolni automatski prekidač:
- nazivna struja 16 A
- nazivni napon 230 V
- nazivna prekidna moć 10 kA
- karakteristika  okidanja C</t>
  </si>
  <si>
    <t>EL-J1.2.1</t>
  </si>
  <si>
    <t xml:space="preserve">NOVOPL. GLAVNI RAZVODNI ORMAR +X23_01.GRO </t>
  </si>
  <si>
    <t xml:space="preserve">++TS1
+X23_01.GRO </t>
  </si>
  <si>
    <t>Radovi na ugradni postojećeg prekidača nazivne struje 2500 koji se demontirao iz ploče MCC te ugradnja unutar ovog ormara sa svim spojnim i montažnim priborom</t>
  </si>
  <si>
    <t>Strujni pretvarač 5A/ 4-20mA, IP20 minimalno</t>
  </si>
  <si>
    <t>EL-J1.2.2</t>
  </si>
  <si>
    <t>NOVOPL. ORMAR +X23_01.SE</t>
  </si>
  <si>
    <t>++TS1
+X23_01.SE</t>
  </si>
  <si>
    <t>Četveropolna rastavna osigurač sklopka:
- nazivna struja 250 A
- nazivni napon 400 V</t>
  </si>
  <si>
    <t>Nožasti brzi rastalni osigurač:
- veličina NH 00 
- nazivna struja 200A ;
- nazivni napon 400V;
- nazivna prekidna moć 120kA</t>
  </si>
  <si>
    <t>Četveropolna rastavna osigurač sklopka:
- nazivna struja 160 A
- nazivni napon 400 V</t>
  </si>
  <si>
    <t>Nožasti brzi rastalni osigurač:
- veličina NH 00 
- nazivna struja 125A ;
- nazivni napon 400V;
- nazivna prekidna moć 120kA</t>
  </si>
  <si>
    <t>Četveropolni kompaktni prekidač :
- nazivna struja 125 A
- nazivni napon 400 V
- nazivna prekidna moć 50 kA
- elektronička zaštitna jedinica sa diferencijalnom zaštitom 500 mA, TIP A</t>
  </si>
  <si>
    <t>Četveropolni kompaktni prekidač :
- nazivna struja 200 A
- nazivni napon 400 V
- nazivna prekidna moć 50 kA
- elektronička zaštitna jedinica sa diferencijalnom zaštitom 500 mA, TIP A</t>
  </si>
  <si>
    <t>Četveropolni rastavljač s kratkospojnicima :
- nazivna struja 1250 A
- nazivni napon 400 V
- nazivna prekidna moć 50 kA
- ručno upravljanje sa ručicom</t>
  </si>
  <si>
    <t>Minijaturni prekidač,
- nazivna struja C 16A, 1P
- nazivni napon 230 V
- nazivna prekidna moć 36 kA</t>
  </si>
  <si>
    <t>Šuko priključnica na DIN šini
- nazivna struja 16 A
- nazivni napon 230 V</t>
  </si>
  <si>
    <t>Rasvjeta ormar postavljena na gornjoj ploči
- LED izvod svjetlosti
- nazivni napon 230 V</t>
  </si>
  <si>
    <t>Grijač ormar 150 W
- nazivni napon 230 V</t>
  </si>
  <si>
    <t>Termostat
- nazivni napon 230 V
- kontakti NO/NC</t>
  </si>
  <si>
    <t>Četveropolni odvodnik prenapona, tip1+2, sa osnovnim baznim elementom sa daljinskim indikator-kontaktom i uzemljivačkim konektorom sa visoko kapacitivnim varistorom, nominalni napon 230VAC, udarna struja 25 kA, spoj na L1;L2:L3;N;PE</t>
  </si>
  <si>
    <t>EL-J1.2</t>
  </si>
  <si>
    <t>EL-J1.3</t>
  </si>
  <si>
    <t xml:space="preserve">IZMJENJIVAČI I KONTROLERI </t>
  </si>
  <si>
    <t>++HOMOGENIZACIJA
+X23_SOLAR1-4</t>
  </si>
  <si>
    <t>Trofazni izmjenjivač sunčane elektrane sljedećih karakteristika: 
- nazivna snaga 110 kW
- najveći ulazni napon = 1100 V;
- naponski MPP raspon ≤ 500 - 800 ≥;
- preopterećenje 150%
- startni napon ≤ 250 V;
- broj MPP ulaza = 12;
- maksimalna ulazna struja po MPPT-u = 26 A;
- IP 66;
- faktor učinkovitosti po euro normi ≥ 0.984 %;
- ugrađena prenaponska zaštita klase 3 AC, 2 DC
- komunikacijski i digitalni moduli i povezivanje sa internetom</t>
  </si>
  <si>
    <t>++DROBILANA
+X23_SOLAR5</t>
  </si>
  <si>
    <t>Trofazni izmjenjivač sunčane elektrane sljedećih karakteristika: 
- nazvina snaga 50 kW
- najveći ulazni napon = 1000 V;
- naponski MPP raspon ≤ 500 - 800 ≥;
- preopterećenje 150%
- startni napon ≤ 188 V;
- broj MPP ulaza = 6;
- maksimalna ulazna struja po MPPT-u = 20 A;
- IP 65;
- faktor učinkovitosti po euro normi ≥ 0.978 %;
- ugrađena prenaponska zaštita klase 3 AC, 2 DC
- komunikacijski i digitalni moduli i povezivanje sa internetom</t>
  </si>
  <si>
    <t>Kontroler za nadzor i upravljanje koji povezuje sve gore navedene izmjenjivače na jedan centralni sustav i vrši povezivanje sa Web Serverom gdje su vidljiti svi bitni podaci sunčane elektrane. Opremljen sa RS485 i Ethernet sučeljem, kao i analognim i digitalnim ulaznim i izlaznim sustavima, kojima se može omogućiti upravljanje sa lokalne SCADA-e. Montaža kontrolera u novi ormar ++TS1+X24_01.20</t>
  </si>
  <si>
    <t>Konfiguracija izmjenjivača/pretvarača, podešavanje komunikacije sa Web portalom/serverom i internom mrežom naručitelja</t>
  </si>
  <si>
    <t>UKUPNO IZMJENJIVAČI</t>
  </si>
  <si>
    <t>EL-J1.4</t>
  </si>
  <si>
    <t>KABELI, VODIČI, SABIRNIČKI MOSTOVI I OSTALA OPREMA</t>
  </si>
  <si>
    <t>Kabel NAYY-J 4x150 mm²
povezivanje izmjenjivača 110kW sa +X23_01.SE</t>
  </si>
  <si>
    <t>Kabel NAYY-J 4x70 mm²
povezivanje izmjenjivača 50kW sa +X23_01.SE</t>
  </si>
  <si>
    <t xml:space="preserve">Kabel NAYY-J 4x(4x1x185) mm²
povezivanje +X23_01.SE sa +X23_01.GRO </t>
  </si>
  <si>
    <r>
      <t>DC vodič 1x4 mm</t>
    </r>
    <r>
      <rPr>
        <sz val="10"/>
        <rFont val="Calibri"/>
        <family val="2"/>
      </rPr>
      <t>²</t>
    </r>
    <r>
      <rPr>
        <sz val="10"/>
        <rFont val="Century Gothic"/>
        <family val="2"/>
        <charset val="238"/>
      </rPr>
      <t xml:space="preserve">
finožični, pokositreni, dvostruko izolirani za fotonaponske sustave, UV otporni</t>
    </r>
  </si>
  <si>
    <t>Setovi solarnog konektora tip kao MC4
- M+Ž</t>
  </si>
  <si>
    <t>Kabel S/FTP Cat 6e za vanjsku montažu crne boje
- serijsko povezivanje izmjenjivača i povezivanje unutar glavnog komunikacijskog ormara unutar TS1</t>
  </si>
  <si>
    <t>Pocinčana metalna trasa sa poklopcem za polaganje kabela na krovu i
za vertikalne spusteve po fasadi
- 100/50 mm
Napomena metalne trase na dijelu salonitnog krova hale homogenizacije trebaju biti postavljene na odstojnicima min. 50 mm radi buduće zamjene krova</t>
  </si>
  <si>
    <r>
      <t>Spojni sabirnički most od sekundara trafa do novog ormara +X23_01.GRO sa zaobljenim rubovima za vertikalne spusteve  sljedećih karakteristika:
- nazivni pogonski napon 1 kV
- nazivna frekvencija 50 Hz
- nazivni podnosivi atmosferski udarni napon 125 kV
- nazivni podnosivi napon u trajanju od 1 min. mrežne frekvencije 50 kV
- nazivna trajna struja pri temperaturi okoliša 40</t>
    </r>
    <r>
      <rPr>
        <sz val="10"/>
        <rFont val="Calibri"/>
        <family val="2"/>
        <charset val="238"/>
      </rPr>
      <t>°</t>
    </r>
    <r>
      <rPr>
        <sz val="10"/>
        <rFont val="Century Gothic"/>
        <family val="2"/>
        <charset val="238"/>
      </rPr>
      <t xml:space="preserve"> od 2500 A
- nazivna kratkotrajno podnosiva struja 80 kA
- dužina mosta: 16 m
Osnovna konstrukcija (čine je bočni okviri i vezni profili) spojnog sabirničkog mosta izrađena je od pocinčanog čeličnog lima debljine 2.5 mm, na istu se dodaju bočne te gornja i donja stranica izrađene također od pocinčanog čeličnog lima debljine 1,5 - 2,0 mm. Na bočnim stranicama izvest će se žaluzine (sa unutarnje strane žaluzina postavlja se mrežica 5x5 mm) radi efikasnijeg hlađenja. Površinska zaštita izvest će se plastificiranjem. Na nosivoj konstrukciji spojnog mosta postavljeni su čelični nosači izrađeni iz lima debljine 3 mm. Stupanj mehaničke zaštite spojnog mosta IP 2X. Fiksiranje mosta za grede i AB ploču izvest će se čeličnim svornjacima, u tu svrhu na dovoljan broj mjesta sa donje strane spojnog mosta postavit će se čelični kutni profili kao nosači mosta, na koje se fiksiraju svornjaci.</t>
    </r>
  </si>
  <si>
    <t>Spojni sabirnički most od novog ormara +X23_01.GRO  do postojećeg ormara MCC +X23_01.1 sa zaobljenim rubovima za vertikalne spusteve  sljedećih karakteristika:
- nazivni pogonski napon 1 kV
- nazivna frekvencija 50 Hz
- nazivni podnosivi atmosferski udarni napon 125 kV
- nazivni podnosivi napon u trajanju od 1 min. mrežne frekvencije 50 kV
- nazivna trajna struja pri temperaturi okoliša 40° od 2500 A
- nazivna kratkotrajno podnosiva struja 80 kA
- dužina mosta: 8 m
Osnovna konstrukcija (čine je bočni okviri i vezni profili) spojnog sabirničkog mosta izrađena je od pocinčanog čeličnog lima debljine 2.5 mm, na istu se dodaju bočne te gornja i donja stranica izrađene također od pocinčanog čeličnog lima debljine 1,5 - 2,0 mm. Na bočnim stranicama izvest će se žaluzine (sa unutarnje strane žaluzina postavlja se mrežica 5x5 mm) radi efikasnijeg hlađenja. Površinska zaštita izvest će se plastificiranjem. Na nosivoj konstrukciji spojnog mosta postavljeni su čelični nosači izrađeni iz lima debljine 3 mm. Stupanj mehaničke zaštite spojnog mosta IP 2X. Fiksiranje mosta za grede i AB ploču izvest će se čeličnim svornjacima, u tu svrhu na dovoljan broj mjesta sa donje strane spojnog mosta postavit će se čelični kutni profili kao nosači mosta, na koje se fiksiraju svornjaci.</t>
  </si>
  <si>
    <t xml:space="preserve">Nosiva konstrukcija bakrenih sabirničkih mostova i spusteva prema ormarima u kompletu sa svim spojnim i montažnim priborom </t>
  </si>
  <si>
    <t>Protupožatno brtvljenje proboja između požarnih zona unutar TS1, brtvljenje se odnosi na sve proboje zbog prolaza kabela i trasa.</t>
  </si>
  <si>
    <t>Protupožatno brtvljenje proboja između požarnih zona unutar TS1, brtvljenje se odnosi na sve proboje zbog prolaza sabirničkih mostova</t>
  </si>
  <si>
    <t>Protupožatno brtvljenje proboja između spoja vanjskog i unutrašnjeg dijela TS1, brtvljenje se odnosi na sve proboje zbog kabela ili trasa.</t>
  </si>
  <si>
    <t>+HOMOGENIZACIJA
+DROBILANA</t>
  </si>
  <si>
    <t>INOX vodić 8 mm u kompletu sa nosačima trake i križnim spojnicama, koji se postavlja na metalnoj ili betonskoj konstrukciji sa spojevima na metalnu konstrukciju sunčane elektrane</t>
  </si>
  <si>
    <t>Fe/Zn traka 25x4 mm u kompletu sa nosačima trake i križnim spojnicama, koja se postavlja na metalnoj ili betonskoj konstrukciji sa spojevima na postojeće uzemljenje i krovnog INOX vodiča za uzemljenje konstrukcije sunčane elektrane</t>
  </si>
  <si>
    <t>Fe/Zn traka 25x4 mm u kompletu sa križnim spojnicama, koja se postavlja u betonskom ili zemljanom kanalu</t>
  </si>
  <si>
    <t>Kabel H07V-K 1x16 mm2 za uzemljenje metalnih masa i opreme u kompletu sa stopicama na oba kraja</t>
  </si>
  <si>
    <t>Kabel NHXH E60 3x1,5 mm²
produživanje kabela tipkala za nužni isklop i isklopa prekidača unutar i izvan TS1</t>
  </si>
  <si>
    <t>Kabel NYY-J 3x4 mm²
kabeli za potrebe opće potrošnje unutar kontejnera agregata</t>
  </si>
  <si>
    <t>Kabel NYY-J 3x2,5 mm²
kabeli za potrebe napajanja priključnica i ostale opreme unutar TS1</t>
  </si>
  <si>
    <t>Plastična upozoravajuća traka sa tekstom POZOR ENERGETSKI KABEL, širina trake 26 cm.</t>
  </si>
  <si>
    <t>PEHD/kabuplast cijev promjera 110 mm</t>
  </si>
  <si>
    <t>Nadgradna šuko priključnica sa poklopcem 16A, 230 V</t>
  </si>
  <si>
    <t>Nadgradna sklopka za rasvjetu 10A, 230 V</t>
  </si>
  <si>
    <t>PNT cijevi promjera 25 mm u kompletu sa obujmicama i koljenima</t>
  </si>
  <si>
    <t xml:space="preserve">Panik rasvjeta autonomije 3h </t>
  </si>
  <si>
    <t>Brtvljenje proboja u zidu predviđen za prolaz 8 kabela 4x150 mm2.</t>
  </si>
  <si>
    <t>Elektroizolacijski tepih izrađen od visokokvalitetne gumene mase velike čvrstoće i elastičnosti koja ne provodi električnu energiju, sljedećih karakteristika:
- debljina 3 mm
- ispitni napon 30 kV
- sivi glatki
- površina 12 m2</t>
  </si>
  <si>
    <t>UKUPNO KABELI, VODIČI, SABIRNIČKI MOSTOVI I OSTALA OPREMA</t>
  </si>
  <si>
    <t>EL-J1.5</t>
  </si>
  <si>
    <t>FOTONAPONSKI MODULI, NOSAČI I KONSTRUKCIJE</t>
  </si>
  <si>
    <t>Aluminijski profil visine cca 55 mm sa pričvrnom pločom za pričvršćenje fotonaponskih modula na trapezni lip hale homogenizacije. Profil se pričvrščuje za najviše točke trapeznog lima sa pop nitnama široke glave ili direktno probijanje i pričvršćenje za lim inox vijcima i maticama, a postavljaju se kao krajnje ili srednje kopče. Sve kopče i moduli moraju pratiti liniju krovne površine.</t>
  </si>
  <si>
    <t>Aluminijska podkonstrukcije za postavljanje fotonaponskih modula na zgradi drobilane. Podkonstrukcija treba biti pravokutnog oblika i međusobno povezana, najduža kateda se postavlja na krov od sike, ispod konstrukcije potrebno je postaviti trajni elas. kit, TPO foliju i gumeni podložak debljine 5 mm. Konstrukciju je potrebno pričvrstiti sa sidrenim vijcima promjera 10 mm direktno kroz krovnu ploču zgrade krov sve gore navedene slojeve. Potrebno je voditi računa da se prilikom pričvršćenja konstrukcije ne stvore "bazeni" ispod konstrukcije i da se spriječi zadržavanje vode. Kompletna konstrukcija mora statički izdržati udare vjetra za ovu zonu.</t>
  </si>
  <si>
    <t>UKUPNO FOTONAPONSKI MODULI, NOSAČI I KONSTRUKCIJE</t>
  </si>
  <si>
    <t>EL-J2</t>
  </si>
  <si>
    <t>Mjerenje kvalitete električne energije i izvještaj</t>
  </si>
  <si>
    <t>Testiranje i puštanje u pogon kompletnog sustava sunčane elektrane:
-izrada izvješća o pokusnom radu sunčane elektrane
Prije samog testiranja potrebno je napraviti tipski plan po kojem će se testiranje vršiti, gdje je potrebno minimalno definirati:
- sve radnje koje se planiraju izvršiti
- sve oznake tehnoloških pozicija na kojima se testiranje radi
- broj i termin beznaponskih stanja
- broj ljudi koji će sudjelovati u puštanju u pogon i testiranju
Plan treba biti dostavljen voditelju projekta od strane naručitelja na odobravanje, bez odobrenja nije dozvoljeno vršiti gore navedene radnje</t>
  </si>
  <si>
    <t>Beznaponsko ispitivanje električnih instalacija sunčane elektrane sa izdavanjem atesta:
-u skladu s propisima
-ispitivanje izolacije
-ispitivanje otpora uzemljivača
-ispitivanje zaštite od dodira
-ostala ispitivanja po potrebi</t>
  </si>
  <si>
    <t>Izjava izvođača o izvedenim radovima potpisana od ovlaštenog inženjera/voditelja gradilišta, sa svim jamstvenim listovima, certifikatima ugrađane opreme i uputama za održavanje</t>
  </si>
  <si>
    <t>Završno ispitivanje i zapisnik kompletno izvedene instalacije unutar TS-1 od strane ovlaštene organizacije i izdavanje pozitivnog atesta. Zapisnici trebaju sadržavati:
- pregled i ispitivanje otpora izolacije kabela
- pregled i ispitivanje otpora uzemljenja
- pregled i ispitivanje električne instalacije
- pregled i ispitivanje galvanskih veza
- pregled i ispitivanje protupanik rasvjete
- funkcionalnost tipkala za nužni isklop
- funkcionalnost ormara 
- funkcionalnost, ispitivanje i testiranje rada agregata</t>
  </si>
  <si>
    <t>EL-J</t>
  </si>
  <si>
    <t>UKUPNO SUNČANA ELEKTRANA</t>
  </si>
  <si>
    <t>GRAĐ-J1</t>
  </si>
  <si>
    <t>GRAĐEVINSKI RADOVI</t>
  </si>
  <si>
    <t>GRAĐ-J1.1.</t>
  </si>
  <si>
    <t>PRIPREMNI RADOVI</t>
  </si>
  <si>
    <t>Postavljanje table gradilišta sukladno "Pravilniku o sadržaju i izgledu ploče kojom se označava gradilište (NN42/14)" i svih znakova sigurnosti NN 71/14, 118/14, 154/14 , 94/18, 96/18</t>
  </si>
  <si>
    <t>PrivremenI sanitarnI čvor za radnike na gradilištu. Potrebno je osigurati održavanje sanitarnog čvora za čitavo vrijeme trajanja gradnje.</t>
  </si>
  <si>
    <t>Provjera kvalitete AB krovne ploče debljine 12 cm prije ugradnje ograde-vjetrobrana sa istočne strane krova. Provjera se vrši pažljivim skidanjem zaštitnog sloja ili nekim drugim nerazornim metodama. Svrha provjere je utvditi da li postojeća konstrukcija može preuzeti predviđena opterećenja. Ukoliko se utvrdi točnost pretpostavki može se početi sa građenjem u protivnom potrebno je obavijestiti projektanta. Provjeru, odnosno skidanje zaštitnog sloja napraviti na nekoliko točaka AB ploče prema odlukama odgovorne osobe. U cijenu i rad ulazi i sanacija oštečenih dijelova AB ploč</t>
  </si>
  <si>
    <t>Prije izvedbe radova ugradnje čelične konstrukcije podesta stubišta na postojeći ab zid d=70cm potrebno je sanirati sve denivelacije, oštećenja po vrhu zida na mjestu ugradnje čeličnih konzola. Sve oštećene dijelove otući do zdrave podloge. Ukoliko površina betona nije primjereno izvedena i zaglađena, odnosno površina betona za pripremu podloge zahtijeva značajnu sanaciju, tada je Izvođač betonskih konstrukcija dužan o svom trošku površinu betona nivelirati i fino zagladiti samonivelirajućim mortom. Sve sanacije i uklanjanja uključiti u jediničnu cijenu.</t>
  </si>
  <si>
    <t>Pripremni radovi u svrhu organizacije gradilišta uključuju čišćenje građevine i predmetnog obuhvata tijekom izvođenja i nakon završetka svih radova, formiranje privremenog gradilišnog deponija, te odvoz svog otpadnog materijala na gradski deponij. U stavku uključiti i postavljanje unutarnje radne skele/platforme za rad te postavljanje PVC folije za zaštitu instalacija, prozora i opreme.</t>
  </si>
  <si>
    <t xml:space="preserve">Ispiranje/čišćenje i otprašivanje zidova i stropova s unutrašnje strane, otucanje oštećenih dijelova do zdrave podloge, te priprema postojećih površina zidova i stropa za izvedbu novih završnih slojeva. Obavezno se radi provjera nosivosti podloge strugačem ili čekičem. Nezdravi djelovi će se ukloniti i izvodi se popravak oštečenog dijela u sklopu zidarskih radova. U cijenu uključene i špalete prozora i vrata, te utovar i odvoz otpadnog materijala na gradski deponij. </t>
  </si>
  <si>
    <t>UKUPNO PRIPREMNI RADOVI</t>
  </si>
  <si>
    <t>GRAĐ-J1.2.</t>
  </si>
  <si>
    <t>GRAĐEVINSKI I BRAVARSKI RADOVI</t>
  </si>
  <si>
    <t>Pilanje betona unutar TS-1 za izradu betonskog kanala širine 40 cm i dubine 40 cm sa štemanjem uz završnu obradu donje plohe kanala da se izbjegnu oštri rubovi radi budućeg polaganja kabela. Rubove kanala prilagoditi montaži metalnog poklopca.</t>
  </si>
  <si>
    <t>Izrada metalnih podnih poklopaca za gornje kanale sa statičkim ojačanjem prilikom njihovog opterećenja.</t>
  </si>
  <si>
    <t>Pilanje betona sa štemanjem za izradu podne kade ispod GRO-SE dimnezije 1400x400x400 mm (dužina x širina x dubina) uz završnu obradu donje plohe podne kade da se izbjegnu oštri rubovi radi budućeg polaganja kabela</t>
  </si>
  <si>
    <t>Izrada proboja kvadratnog oblika u betonksim zidovima debljine 20 cm za provlačenje bakrenih sabirnica iz jedne prostorije u drugu završna obrada rubova proboja</t>
  </si>
  <si>
    <t>Izrada proboja u betonksim zidovima debljine 20 cm za provlačenje bakrenih kabela i trasa  iz jedne prostorije u drugu završna obrada rubova proboja</t>
  </si>
  <si>
    <t>Izrada proboja pri dnu trapeznog lima ili spoju dva lima konstrukcije za pretvarače za provlačenje vanjskih kabela i trasa, proboji trebaju imati gumene obujmice da se zaštiti kabel od oštećenja</t>
  </si>
  <si>
    <t>Iskop i zatrpavanje kabelskog kanala, u terenu prosječno A i B kategorije. Iskope izvoditi strojno. Stavka uključuje sav materijal iz opisa zatrpavanje se vrši na slijedeći način: Na dno kanala postavlja se 10 cm  pijeska (“nule”) na što se polažu kabeli.Kabeli se zasipaju istim materijalom (pijeskom) u sloju od 20 cm kojeg treba poravnati i nabiti, tako da ukupna visina posteljice iznosi 30 cm. Iznad ovog sloja postavlja se uzemljivačka Fe/Zn traka 25x4 mm i PVC štitnici kao mehanička zaštita KB. Na taj sloj se postavlja upozoravajuća plastična traka s natpisom “POZOR ENERGETSKI KABEL” te se nanosi posteljica od probranih miješanih materijala, a iznad nosivi sloj-MSNS, d=15cm  strojno stabilizirani drobljeni kameni materijal veličine zrna 0-31(63) mm. kojeg se sabija do potpune zbijenosti od min Ms= 80 Mpa. Završne slojeve  prolagoditi zatećenom terenu. Višak materijala odvesti na deponij sa ukrcajem, odvozom i taksama za deponiranje. 
Dimenzije kabelskog kanala su:
- (širina x dubina) 0,4 x 0,6 m</t>
  </si>
  <si>
    <t>Izrada betonskog postolja visine 10 cm za postavljanje ormara +X23_01.SE oko podne kade za polaganje kabela. Postolje prilagoditi konačnom odabiru ormara i profilima ormara.</t>
  </si>
  <si>
    <t>m3</t>
  </si>
  <si>
    <t>Dobava, transport, sječenje, savijanje, postavljanje i vezivanje armature prema armaturnim nacrtima. U jediničnu cijenu uključiti dobavu, dopremu ili izradu i ugradnju  distancera. Svako nerazumno odstupanje od armaturnih planova će se sankcionirati prema odluci Nadzornog inženjera. Koristiti armaturu B500B. Obračun po kg čelika. Distancere pričvrstiti tako da se osigura njihov stalni i propisani položaj tokom izrade oplate i betoniranja. Pretpostavljena količina armature je 80 kg po m3 betona. Datu količinu armature dužan je provjeriti izvođač prije ugovaranja.  U slučaju naknadnog odstupanja izvođač nema pravo  tražiti naknadu za veće količine ugrađene armature potrebne za punu funkcionalnost. U cijenu uključeno sve komplet, svi materijali, strojevi i radovi.</t>
  </si>
  <si>
    <t>Konstrukcija sjevernog vjetrobrana na krovu zgrade drobilane. U konstrukciju vjetrobrana ulazi:     
- 4 čelična stupa (HEA 120) postavljeni pod kutem od 60° u odnosu na krov na pozicijama AB greda
- 2 horizontalna profila (70/70/4 mm ) na dnu i vrhu kosog dijela stupa  koji čine ravninsku plohu       
- po dvije čelične ploče na dnu svakog stupa (210/210/10 mm)
- po 4 sidrena vijka (M 12) po ploči
- 8 čeličnih pločica (170/120/5 mm) između stupova i horizontalnih profila
- 32 vijka (M 12) za spoj stupova i horizontalnih profila
Čelični stupovi su izvedeni iz dva dijela. Jedan je vertikalni koji se sidri na AB grede, a drugi je kosi koji se izvodi pod nagibon od 60° u odnosu na krovnu plohu te se na njega spajaju dva horizontalna profila. Spoj dva dijela stupa je izveden kao vareni. Stupovi su sa čeličnim pločicama spojeni varom debljine 4 mm. Sve detalje i dimenzije pogledati u nacrtima i projektu te ih na isti način izvesti. Kvaliteta čelika za sve elemente je S 235. U rad i cijenu ulazi izrada antikorozivne zaštite u radionici. Antikorozivna zaštita se izvodi u dva sloja dvokomponente boje, eventualni popravci od oštećenja prilikom montaže i transporta saniraju se dodatnim premazom na gradilištu. Vjetrobran se sa vanjske strane oblaže trapeznim limovima (kao M 20 / 220 d=0,63 mm).</t>
  </si>
  <si>
    <t>- HEA 120 ,l=0,95+1,20 m, 4 komada</t>
  </si>
  <si>
    <t>- horizontalni profil (70/70/4 mm), l= 17,00 m, 2 komada</t>
  </si>
  <si>
    <t>- čelične ploče (210/210/10 mm), 8 komada</t>
  </si>
  <si>
    <t>- čelične ploče  (170/120/5 mm), 8 komada</t>
  </si>
  <si>
    <t>Konstrukciječeličnih nadstrešnica/ormara za invertere. U konstrukciju jednog ormara ulazi:     
- 3 čelična stupa (70/70/4 mm), dužine 2,36 m (stupova sa prednje strane)
- 3 čelična stupa (70/70/4 mm), dužine 2,22 m (stupova sa stražnje strane)
- 8 uzdužna horiontalna profila  (70/70/4 mm), dužine 1,75 m
- 7 poprečnih horizontalnih profila (70/70/4 mm), dužine 0,66 m
- 12 čeličnih ploča (150/150/10 mm), preko kojih su stupovi usidreni u temeljnu ploču
- 24 sidrenih vijaka M 10, koji spajaju stupova na temeljnu ploču
- 2 horizontana nosača invertera  (50/50/3 mm)
Stupovi i horizontali profili su međusobno spojeni zavarima debljine 3 mm po cijelom obodu. A stupovi se preko čeličnih ploča i vijaka spajaju na temeljnu konstrukciju. Sve se izvodi prema detaljima i nacrtima iz projekta. Unutar konstrukcije ormara postavljeni su horizontalni nosači invertera. Nosači su na glavnu nosivu konstrukciju spojeni varenjem. Kvaliteta čelika za sve elemente je S 235. U rad i cijenu ulazi izrada antikorozivne zaštite u radionici. Antikorozivna zaštita se izvodi u dva sloja dvokomponente boje, eventualni popravci od oštećenja prilikom montaže i transporta saniraju se dodatnim premazom na gradilištu. Kućice odnosno ormari se sa vanjske strane oblažu pocinčanim bojanim ravnim i trapeznim limom.</t>
  </si>
  <si>
    <t>- čelični stupovi  ( 70/70/4 mm), l=2,36 m , 6 komada</t>
  </si>
  <si>
    <t>- čelični stupovi  ( 70/70/4 mm), l=2,22 m , 6 komada</t>
  </si>
  <si>
    <t>- horizontalni uzdužni profili  (70/70/4 mm), l=1,75 m , 16 komada</t>
  </si>
  <si>
    <t>- horizontalni poprečni profili  (70/70/4 mm), l=0,66 m, 14 komada</t>
  </si>
  <si>
    <t>- čelične ploče (150/150/10 mm), 12 komada</t>
  </si>
  <si>
    <t>- horizontalni nosači invertera (50/50/3 mm), l=3,90 m , 4 komada</t>
  </si>
  <si>
    <t>Konstrukcija nadstrešnice/ormara za ormar sunčane elektrane. U konstrukciju jednog ormara ulazi:     
- 2 čelična stupa (70/70/4 mm), dužine 2,39 m (stupova sa prednje strane)
- 2 čelična stupa (70/70/4 mm), dužine 2,48 m (stupova sa stražnje strane)
- 3 uzdužna horiontalna profila  (70/70/4 mm), dužine 2,12 m
- 6 poprečnih horizontalnih profila (70/70/4 mm), dužine 0,91 m
- 4 čeličnih ploča (150/150/10 mm), preko kojih su stupovi usidreni u temeljnu ploču
- 16 sidrenih vijaka M 10, koji spajaju stupova na temeljnu ploču
Stupovi i horizontali profili su međusobno spojeni zavarima debljine 3 mm po cijelom obodu. A stupovi se preko čeličnih ploča i vijaka spajaju na temeljnu konstrukciju. Sve se izvodi prema detaljima i nacrtima iz projekta. Unutar konstrukcije ormara postavljeni su horizontalni nosači invertera. Nosači su na glavnu nosivu konstrukciju spojeni varenjem. Kvaliteta čelika za sve elemente je S 235. U rad i cijenu ulazi izrada antikorozivne zaštite u radionici. Antikorozivna zaštita se izvodi u dva sloja dvokomponente boje, eventualni popravci od oštećenja prilikom montaže i transporta saniraju se dodatnim premazom na gradilištu. Kućice odnosno ormari se sa vanjske strane oblažu pocinčanim bojanim ravnim i trapeznim limom.</t>
  </si>
  <si>
    <t>- čelični stupovi  ( 70/70/4 mm), l=2,39 m , 2 komada</t>
  </si>
  <si>
    <t>- čelični stupovi  ( 70/70/4 mm), l=2,48 m , 2 komada</t>
  </si>
  <si>
    <t>- horizontalni uzdužni profili  (70/70/4 mm), l=2,12 m , 3 komada</t>
  </si>
  <si>
    <t>- horizontalni poprečni profili  (70/70/4 mm), l=0,91 m, 6 komada</t>
  </si>
  <si>
    <t>- čelične ploče (150/150/10 mm), 4 komada</t>
  </si>
  <si>
    <t>3,72</t>
  </si>
  <si>
    <t>189,52</t>
  </si>
  <si>
    <t>Konstrukcija nadstrešnice/ormara za ormar sunčane elektrane. U konstrukciju jednog ormara ulazi:     
- 2 čelična stupa (50/50/3 mm), dužine 1,17 m (stupova sa prednje strane)
- 2 čelična stupa (50/50/3 mm), dužine 1,2 m (stupova sa stražnje strane)
- 2 uzdužna horiontalna profila (50/50/3 mm), dužine 1,50 m
- 4 poprečnih horizontalnih profila (50/50/3 mm), dužine 0,76 m
- 4 čeličnih ploča (125/125/10 mm), preko kojih su stupovi usidreni u temeljnu ploču
- 16 sidrenih vijaka M 10, koji spajaju stupova na temeljnu ploču
Stupovi i horizontali profili su međusobno spojeni zavarima debljine 2 mm po cijelom obodu. A stupovi se preko čeličnih ploča i vijaka spajaju na temeljnu konstrukciju. Sve se izvodi prema detaljima i nacrtima iz projekta. Kvaliteta čelika za sve elemente je S 235. U rad i cijenu ulazi izrada antikorozivne zaštite u radionici. Antikorozivna zaštita se izvodi u dva sloja dvokomponente boje, eventualni popravci od oštećenja prilikom montaže i transporta saniraju se dodatnim premazom na gradilištu. Krov nadstrešnice se sa vanjske strane oblaže trapeznim limom.</t>
  </si>
  <si>
    <t>- čelični stupovi  ( 50/50/3 mm), l=1,17 m , 2 komada</t>
  </si>
  <si>
    <t>- čelični stupovi  ( 50/50/3 mm), l=1,20 m , 2 komada</t>
  </si>
  <si>
    <t>- horizontalni uzdužni profili  (50/50/3 mm), l=1,50 m, 2 kom.</t>
  </si>
  <si>
    <t>- horizontalni poprečni profili  (50/50/3 mm), l=0,76 m, 2 kom.</t>
  </si>
  <si>
    <t>- čelične ploče (125/125/10 mm), 4 komada</t>
  </si>
  <si>
    <r>
      <t>m</t>
    </r>
    <r>
      <rPr>
        <vertAlign val="superscript"/>
        <sz val="10"/>
        <color indexed="8"/>
        <rFont val="Arial Narrow"/>
        <family val="2"/>
        <charset val="238"/>
      </rPr>
      <t>2</t>
    </r>
  </si>
  <si>
    <t>Pocinčani bojani ravni i trapezni lim. Limom se oblaže metalne konstrukcije odnosno instalacijski ormari/konstrukcije. Sve detalje izvesti prema projektu. U cijenu i rad ulazi i ugradnja i sva potrebna spojna sredstva. U cijenu ulaze i sva spojna i pricvrsna sredstva sve komplet.</t>
  </si>
  <si>
    <t>Dvokrilina metalna vrata dim. 175x220cm s rešetkama za ventilaciju i slobodno strujanje zraka. Vrata se ugrađuju na instalacijske ormare/nadstrešnice. Vrstu i dimenzije uzeti prema projektu. U cijenu i rad ulazi sve komplet. U cijenu ulaze i sva spojna i pricvrsna sredstva, okovi i brave za zaključavanje sve komplet.</t>
  </si>
  <si>
    <t>Dvokrilina metalna vrata dim. 212x220cm s rešetkama za ventilaciju i slobodno strujanje zraka. Vrata se ugrađuju na instalacijske ormare/nadstrešnice. Vrstu i dimenzije uzeti prema projektu. U cijenu i rad ulazi sve komplet. U cijenu ulaze i sva spojna i pricvrsna sredstva, okovi i brave za zaključavanje sve komplet.</t>
  </si>
  <si>
    <t>UKUPNO GRAĐEVINSKI i BRAVARSKI RADOVI</t>
  </si>
  <si>
    <t>GRAĐ-J1.3.</t>
  </si>
  <si>
    <t>ZIDARSKI RADOVI</t>
  </si>
  <si>
    <t>Zidarska obrada špaleta prozora i vrata vapneno-cementnom žbukom, uz prethodno nanošenje veznog sloja (cementni špric ili betonkontakt) nakon radova otucanja postojećih špaleta. U cijenu uključiti i ugradnju kutnih profila te sva potrebna ojačanja. U cijenu uključen sav potreban rad i materijal.</t>
  </si>
  <si>
    <t>Obračun po m'</t>
  </si>
  <si>
    <t>Priprema postojećih površina zidova i stropa za izvedbu novih završnih slojeva. U cijenu uključene i špalete prozora i vrata,  obrada oko instalacija i opreme kao i sav potreban rad i materijal.</t>
  </si>
  <si>
    <t>Obračun po m2 površine  bez odbijanja otvora</t>
  </si>
  <si>
    <t>a.) strop, zidovi i špale otvora, nanošenje impregnacije (kao Samoborka Kontakt grund) i  izravnavajućeg sloja, u dva sloja na očišćenu i otprašenu podlogu.</t>
  </si>
  <si>
    <t>b.) zidovi i strop, krpanje instalacijskih šliceva i sanacija otučenih i oštećenih dijelova zida reparaturnim mortom.</t>
  </si>
  <si>
    <t>Obračun po m2 površine</t>
  </si>
  <si>
    <t>a.) Vanjski zidovi</t>
  </si>
  <si>
    <t>b.) Podgled stropa</t>
  </si>
  <si>
    <t>4</t>
  </si>
  <si>
    <t>Zidarska obrada postojeće podne betonske podloge nakon postavljanja instalacija i ugradnje opreme. U stavku uključena obrada oko otvora i zatvaranje instalacijskih šliceva kao i sanacija otučenih i oštećenih dijelova zida reparaturnim mortom. U cijenu uključeno priprema podloge - čišćenje, otprašivanje i impregnacijski premaz, sve komplet, svi materijali i radovi.</t>
  </si>
  <si>
    <t>5</t>
  </si>
  <si>
    <t>UKUPNO ZIDARSKI RADOVI</t>
  </si>
  <si>
    <t>UKUPNO GRAĐEVINSKI RADOVI</t>
  </si>
  <si>
    <t>SVEUKUPNO MJERA 12a -  SUNČANA ELEKTRANA</t>
  </si>
  <si>
    <t>1a</t>
  </si>
  <si>
    <t>9a</t>
  </si>
  <si>
    <t>3a</t>
  </si>
  <si>
    <t>7a</t>
  </si>
  <si>
    <t>8a</t>
  </si>
  <si>
    <t>18a</t>
  </si>
  <si>
    <t>FAST ETHERNET BRIDGE za potrebe povezivanja izmjenjivača i kontrolera predviđen za ugradnju unutar ormara i prihvat max. 4 porta</t>
  </si>
  <si>
    <t xml:space="preserve">DC/DC pretvarač sa konektorima za montažu na DIN šinu sljedećih karakteristika:
- ulazni napon 12-24 VDC
- izlazni napon 5-15 VDC
- izlazna struja 2 A </t>
  </si>
  <si>
    <t>FAST ETHERNET BRIDGE za potrebe povezivanja kontrolera i SCADE sustava predviđen za ugradnju unutar ormara.</t>
  </si>
  <si>
    <t>Četveropolni kompaktni prekidač :
- nazivna struja 1000 A
- nazivni napon 400 V
- nazivna prekidna moć 50 kA
- elektronička zaštitna jedinica
- kontakt za direktni isklop
- signalizacijski kontakti</t>
  </si>
  <si>
    <t>Krajnji prekidač za upravljanje rasvjetom ormara</t>
  </si>
  <si>
    <t>Fotonaponski moduli
- dimenzije FN modula 1684x1002x35 mm;
- nazivna snaga = 330 W;
- težina FN modula 19 kg;
- efikasnost FN modula 19.5 %;
- dozvoljeno ispitno odstupanje snage 0 -+ 3 %;
- dozvoljeno odstupanje napona i struje ±3 %;
- ugrađeni MC4 konektori sa dužinom kabela dovoljnom za direktni spoj na    susjedni panel.</t>
  </si>
  <si>
    <t>Zračni prekidač 3P :
- nazivna struja 2500 A
- nazivni napon 400 V
- nazivna prekidna moć 80 kA
- elektronička zaštitna jedinica</t>
  </si>
  <si>
    <t>Zračni prekidač 3P :
- nazivna struja 800 A
- nazivni napon 400 V
- nazivna prekidna moć 80 kA
- elektronička zaštitna jedinica</t>
  </si>
  <si>
    <t>Zračni prekidač 3P :
- nazivna struja 1000 A
- nazivni napon 400 V
- nazivna prekidna moć 80 kA
- elektronička zaštitna jedinica
- kontakt za direktni isklop</t>
  </si>
  <si>
    <t>Minijaturni prekidač,
- nazivna struja  C 2A
- nazivni napon 230/400 V
- nazivna prekidna moć 36 kA
-2P</t>
  </si>
  <si>
    <t>3F Relej za nadzor napona
- U&gt; (420-480), U&lt; (300-430)
- 2 changeover kontakta</t>
  </si>
  <si>
    <t>Nosač osigurača
 -3P, 22x58
 - nazivna prekidana moć 120kA</t>
  </si>
  <si>
    <t>Rastalni osigurač 
- 22x58 gG 50 A</t>
  </si>
  <si>
    <t>Rastalni osigurač 
- 22x58 aM 125 A</t>
  </si>
  <si>
    <t>Postolje osigurača
 -3P, 10,3x38
 - nazivna prekidana moć 120kA</t>
  </si>
  <si>
    <t>Rastalni osigurač 
- 10x38 gG 4 A</t>
  </si>
  <si>
    <t>Modularni odvodnik prenapona TIP 1+2,
- četveropolna izvedba
- Imax=65kA
- struja kratkog spoja Isccr=50kA
-nominalni napon 230VAC
- s kontaktima za daljinsku signalizaciju</t>
  </si>
  <si>
    <t>Voltmetarska sklopka
- za prednju montažu  L1L2-L2L3-L1L3-0-L1N-L2N-L3N
- 30 stupnjeva kut zakreta</t>
  </si>
  <si>
    <t>Analogni ampermetar 
- klasa 0.5
- 96x96 mm
- prijenosni omjer/skala 2500/5A - 2500A</t>
  </si>
  <si>
    <t>Analogni voltmetar
- 96x96 mm
- skala 0 - 400V</t>
  </si>
  <si>
    <t>Strujni mjerni transformator za mjerenje dovoda i kompenzacije:
- nazivni teret 10VA
- prijenosni omjer 2500/5 A
- klasa 0.5
- faktor sigurnosti Fs10</t>
  </si>
  <si>
    <t>Strujni mjerni transformator za potrebe sunčane elektrane:
- nazivni teret 10VA
- prijenosni omjer 1000/5 A
- klasa 0.5
- faktor sigurnosti Fs10</t>
  </si>
  <si>
    <t>Minijaturni prekidač,
- nazivna struja C 10A
- nazivni napon 230/400 V
- nazivna prekidna moć 36 kA
-2P</t>
  </si>
  <si>
    <t>Tipkalo - gljiva crveno s postoljem i kapicom</t>
  </si>
  <si>
    <t>Relej sa podnožjem
-230 VAC
-4 changeover kontakta SPDT</t>
  </si>
  <si>
    <t>Blok kontakata, 1NC</t>
  </si>
  <si>
    <t>Blok kontakata, 1NO</t>
  </si>
  <si>
    <t>Držač blokova</t>
  </si>
  <si>
    <t>Izrada projekta izvedenog stanja potpisanog i ovjerenog od ovlaštenog inženjera elektrotehnike prema standardima korisnika, projektna dokumentacija treba minimalno sadržavati:
- tehnički opis sve ugrađene opreme i foto dokumentacija
- tlocrti i grafički prilozi sa naznačenim pozicijama sve ugrađene ili izmjene opreme
- tlocrti sa naznačenim trasama polaganja svih kabela, podnim probojima i uzemljivačima
- konačne strujne sheme svih razdjelnika i ormara koji su obuhvaćeni, adaptirani, rekonstruirani ovim zahvatom sa svim izmjenama i dopunama
- snimanje postojećeg stanja svih ormara i razdjelnika za koju nije dostupna projektna dokumentacija, a dio je ovog pogona
- priključni planovi svih rednih stezaljki energetike, signalizacije, upravljanja i strukturnog kabliranja
- kabel lista kompletne energetike, signalizacije, upravljanja i strukturnog kabliranja
- lista ugrađene opreme energetike, signalizacije, upravljanja i strukturnog kabliranja
Projekt se predaje u tri tiskana oblika i u digitalnom obliku DWG, PDF, Excel i EPLAN, te prije same predaje treba se dostaviti voditelju projekta od strane naručitelja koji će odobriti navedenu dokumentaciju.</t>
  </si>
  <si>
    <t>Kolčenje kabelske trase, ovom stavkom obuhvaćeni su radovi koji prethode iskopu kabelskog kanala, a značajni su za kvalitetno obavljanje cijelog posla. Ova faza obično se zove kolčenje kabelske trase ili kolčenje osi kabelskog kanala. Kolčenju moraju biti nazočni: predstavnik korisnika, nadzorni inženjer i izvođač radova</t>
  </si>
  <si>
    <t>Bojanje unutarnjih AB zidova i stropa paropropusnom i perivom bojom na bazi vodenih disperzija visokog sjaja i visoke otpornosti, u najmanje dva sloja, do potpune prekrivenosti, u tonu po izboru korisnika. Prethodno obaviti sve potrebne predradnje. Obojeni zidovi moraju biti potpuno jednoličnog tona, a ukoliko se isto ne postigne, bojenje ponoviti. U cijenu uključeno uključene i špalete prozora i vrata, sve komplet, svi materijali i radovi.</t>
  </si>
  <si>
    <t>Karakteristike novoplaniranog ormara za smještaj kontrolera sunčane elektrane u TS1:
- dimenzije 400x400x200 mm (širina x visina x dubina)
- nadgradni ormar od čeličnog lima za vanjske uvjete
- stupanj zaštite minimalno IP55, IK08
- jedna vrata sa bravicom
U kompletu sa svim sabirnicama faze, N i PE, natpisnim pločicama i košuljicom za smještaj konačne strujne sheme prema standardu korisnika. Svaki dovodni i odvodni kabel moraju moraju imati vezu sa ormarom preko adekvatne kabelske uvodnice stupanj zaštite IP55. Ormar mora biti opremljen do potpune funkcionalnosti.</t>
  </si>
  <si>
    <t>Karakteristike novoplaniranog glavnog razvodnog ormara +X23_01.GRO :
- ukupna dimenzija ormara 3000x2200x600 mm sa podnožnjem
- podijeljen u 5 zasebnih polja izvlačivog tipa
- stupanj zaštite IP30
- izrađen od čeličnog lima, boje RAL7035
- priključak za dovode i odvode sa gornje i donje strane ormara
- u skladu sa normom 61439
U kompletu sa svim sabirnicama faze, N i PE, natpisnim pločicama i košuljicom za smještaj konačne strujne sheme prema standardu korisnika. Svaki dovodni i odvodni kabel moraju imati vezu sa ormarom preko adekvatne kabelske uvodnice ili direktnog spoja na sabirnice/zaštitne uređaje. Ormar mora biti opremljen do potpune funkcionalnosti sa nižom opremom.</t>
  </si>
  <si>
    <t>Karakteristike novoplaniranog glavnog razvodnog ormara +X23_01.SE:
- ukupna dimenzija ormara 1600x2100x600 mm sa podnožnjem
- podijeljen u 2 zasebnih polja
- stupanj zaštite IP54, predviđen za vanjsku montažu
- izrađen od čeličnog lima, boje RAL7035
- priključak za dovode i odvode sa donje strane ormara
- u skladu sa normom 61439
U kompletu sa svim sabirnicama faze, N i PE, natpisnim pločicama i košuljicom za smještaj konačne strujne sheme prema standardu korisnika. Svaki dovodni i odvodni kabel moraju imati vezu sa ormarom preko adekvatne kabelske uvodnice ili direktnog spoja na sabirnice/zaštitne uređaje. Ormar mora biti opremljen do potpune funkcionalnosti sa nižom opremom.</t>
  </si>
  <si>
    <t>Minijaturni prekidač,
- nazivna struja C 10A, 1P
- nazivni napon 230 V
- nazivna prekidna moć 36 kA</t>
  </si>
  <si>
    <t>- ankeri FISHER FAZ II - M12 ili jednakovrijedno</t>
  </si>
  <si>
    <t>- ankeri FISHER FAZ II - M10 ili jednakovrijedno</t>
  </si>
  <si>
    <t>Bojanje unutarnje podne betonske podloge dvokomponentnom epoksi bojom na osnovi vode visokog sjaja i visoke otpornosti (kao HELIOS SPEKTRA 2K ili jednakovrijedno), u najmanje dva sloja, do potpune prekrivenosti. Prethodno obaviti sve potrebne predradnje (čišćenje i odmašćivanje podloge i postavljanje impregnacijskog sloja).  U cijenu uključeni svi materijali i radovi.</t>
  </si>
  <si>
    <t>Iskop i zatrpavanje kabelskog kanala, u terenu prosječno A i B kategorije. Iskope izvoditi strojno. Stavka uključuje sav materijal iz opisa zatrpavanje se vrši na slijedeći način: Na dno kanala potrebno je izraditi betonski blok sa PEHD cijevima, sa provučenom žicom za provlačenje kabela, na način da se na dno kanala postavi 10 cm betona C15/20 ili jednakovrijedno i na njega polože cijevi 2xPVC promjera 110 mm, Iznad cijevi se izlije sloj betona debljine 20 cm sa armaturom, tako da ukupna visina betonskog bloka iznosi 41 cm. Glave cijevi s obje strane zatvoriti originalnim zatvaračem. Rov popuniti probranim miješanim materijalom, a iznad nosivi sloj-MSNS, d=15cm  strojno stabilizirani drobljeni kameni materijal veličine zrna 0-31(63) mm. kojeg se sabija do potpune zbijenosti, završnu površinu prolagoditi terenu. Višak materijala odvesti na deponij sa ukrcajem, odvozom i taksama za deponiranje. 
Dimenzije betonskog bloka su:
-(dužina x širina x dubina) 25 x 0,4 x 0,8 m</t>
  </si>
  <si>
    <t>Beton za temeljnu ploču ispod nadstrešnice za invertere debljine 20 cm. Beton kvalitete C 25/30 i armatura kvalitete B500B ili jednakovrijedno. Beton izvesti u padu od 1% zbog odvodnje. Beton ugraditi i njegovati prema tehničkim propisima i prilozima iz projekta.</t>
  </si>
  <si>
    <t>Trapezni lim (kao M 20 / 220 ili jednakovrijedno d=0,63 mm) vjetrobrana na sjevernu stranu zgrade drobilane. Limeni paneli se montiraju na prethodno montiranu vjetrobransku konstrukciju, kako na sjevernoj tako i na istočnoj strani. U cijenu ulaze i sva spojna i pricvrsna sredstva sve komplet.</t>
  </si>
  <si>
    <r>
      <rPr>
        <b/>
        <sz val="9"/>
        <rFont val="Century Gothic"/>
        <family val="2"/>
        <charset val="238"/>
      </rPr>
      <t>NAPOMENA:</t>
    </r>
    <r>
      <rPr>
        <sz val="9"/>
        <rFont val="Century Gothic"/>
        <family val="2"/>
        <charset val="238"/>
      </rPr>
      <t xml:space="preserve"> Na svim mjestima u troškovniku i tehničkim specifikacijama gdje je naveden proizvođač / marka / tip / model / norma / standard nekog artikla podrazumijeva se da je riječ o formulaciji „ili jednakovrijedno". Ponuditelji mogu nuditi jednakovrijedne proizvode uz obvezno navođenje izraza: „ili jednakovrijedno“, „kao“, „tipa“, „slično“ i dr.  Na svim mjestima u troškovniku i tehničkim specifikacijama gdje su navedene dimenzije proizvoda, iste su uvjetovane veličinom prostora u koji se proizvod ugrađuje. Količine stavki navedene u troškovniku su točne.</t>
    </r>
  </si>
  <si>
    <t>Prilikom popunjavanja troškovnika nije dozvoljeno otključavanje zaključanih ćelija te mijenjanje troškovnika na bilo koji drugi način.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</si>
</sst>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EUR];[Red]#,##0.00\ [$EUR]"/>
  </numFmts>
  <fonts count="21" x14ac:knownFonts="1">
    <font>
      <sz val="10"/>
      <name val="Arial"/>
      <family val="2"/>
      <charset val="238"/>
    </font>
    <font>
      <sz val="10"/>
      <name val="Arial"/>
      <family val="2"/>
      <charset val="238"/>
    </font>
    <font>
      <sz val="10"/>
      <name val="Century Gothic"/>
      <family val="2"/>
      <charset val="238"/>
    </font>
    <font>
      <b/>
      <sz val="10"/>
      <name val="Century Gothic"/>
      <family val="2"/>
      <charset val="238"/>
    </font>
    <font>
      <sz val="10"/>
      <name val="Century Gothic"/>
      <family val="2"/>
    </font>
    <font>
      <b/>
      <sz val="14"/>
      <name val="Century Gothic"/>
      <family val="2"/>
      <charset val="238"/>
    </font>
    <font>
      <sz val="14"/>
      <name val="Century Gothic"/>
      <family val="2"/>
      <charset val="238"/>
    </font>
    <font>
      <sz val="10"/>
      <name val="Calibri"/>
      <family val="2"/>
    </font>
    <font>
      <vertAlign val="superscript"/>
      <sz val="10"/>
      <color indexed="8"/>
      <name val="Arial Narrow"/>
      <family val="2"/>
      <charset val="238"/>
    </font>
    <font>
      <sz val="11"/>
      <color indexed="17"/>
      <name val="Calibri"/>
      <family val="2"/>
      <charset val="238"/>
    </font>
    <font>
      <sz val="10"/>
      <name val="Arial"/>
      <family val="2"/>
    </font>
    <font>
      <sz val="11"/>
      <name val="Arial"/>
      <family val="2"/>
      <charset val="238"/>
    </font>
    <font>
      <sz val="10"/>
      <name val="Calibri"/>
      <family val="2"/>
      <charset val="238"/>
    </font>
    <font>
      <b/>
      <sz val="12"/>
      <name val="Century Gothic"/>
      <family val="2"/>
      <charset val="238"/>
    </font>
    <font>
      <sz val="11"/>
      <color theme="1"/>
      <name val="Calibri"/>
      <family val="2"/>
      <charset val="238"/>
      <scheme val="minor"/>
    </font>
    <font>
      <sz val="11"/>
      <color theme="1"/>
      <name val="Calibri"/>
      <family val="2"/>
      <scheme val="minor"/>
    </font>
    <font>
      <sz val="11"/>
      <color theme="1"/>
      <name val="Verdana"/>
      <family val="2"/>
      <charset val="238"/>
    </font>
    <font>
      <sz val="10"/>
      <color rgb="FFFFFF00"/>
      <name val="Century Gothic"/>
      <family val="2"/>
      <charset val="238"/>
    </font>
    <font>
      <sz val="10"/>
      <color theme="1"/>
      <name val="Century Gothic"/>
      <family val="2"/>
    </font>
    <font>
      <b/>
      <sz val="9"/>
      <name val="Century Gothic"/>
      <family val="2"/>
      <charset val="238"/>
    </font>
    <font>
      <sz val="9"/>
      <name val="Century Gothic"/>
      <family val="2"/>
      <charset val="238"/>
    </font>
  </fonts>
  <fills count="8">
    <fill>
      <patternFill patternType="none"/>
    </fill>
    <fill>
      <patternFill patternType="gray125"/>
    </fill>
    <fill>
      <patternFill patternType="solid">
        <fgColor indexed="42"/>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15" fillId="0" borderId="1">
      <alignment horizontal="center"/>
    </xf>
    <xf numFmtId="0" fontId="15" fillId="0" borderId="1">
      <alignment horizontal="center"/>
    </xf>
    <xf numFmtId="0" fontId="9" fillId="2" borderId="0" applyNumberFormat="0" applyBorder="0" applyAlignment="0" applyProtection="0"/>
    <xf numFmtId="0" fontId="1" fillId="0" borderId="0"/>
    <xf numFmtId="164" fontId="1" fillId="0" borderId="0"/>
    <xf numFmtId="164" fontId="10" fillId="0" borderId="0"/>
    <xf numFmtId="0" fontId="1" fillId="0" borderId="0"/>
    <xf numFmtId="0" fontId="11" fillId="0" borderId="0"/>
    <xf numFmtId="164" fontId="1" fillId="0" borderId="0"/>
    <xf numFmtId="164" fontId="1" fillId="0" borderId="0"/>
    <xf numFmtId="164" fontId="1" fillId="0" borderId="0"/>
    <xf numFmtId="0" fontId="14" fillId="0" borderId="0"/>
    <xf numFmtId="0" fontId="1" fillId="0" borderId="0"/>
    <xf numFmtId="0" fontId="16" fillId="0" borderId="0"/>
    <xf numFmtId="0" fontId="1" fillId="0" borderId="0"/>
    <xf numFmtId="164" fontId="1" fillId="0" borderId="0"/>
  </cellStyleXfs>
  <cellXfs count="90">
    <xf numFmtId="0" fontId="0" fillId="0" borderId="0" xfId="0"/>
    <xf numFmtId="0" fontId="5" fillId="5" borderId="2" xfId="0" applyFont="1" applyFill="1" applyBorder="1" applyAlignment="1" applyProtection="1">
      <protection locked="0"/>
    </xf>
    <xf numFmtId="0" fontId="6" fillId="0" borderId="0" xfId="0" applyFont="1" applyProtection="1">
      <protection locked="0"/>
    </xf>
    <xf numFmtId="0" fontId="5" fillId="7" borderId="2" xfId="0" applyFont="1" applyFill="1" applyBorder="1" applyAlignment="1" applyProtection="1">
      <alignment horizontal="center"/>
      <protection locked="0"/>
    </xf>
    <xf numFmtId="0" fontId="2" fillId="0" borderId="2" xfId="0" applyFont="1" applyBorder="1" applyAlignment="1" applyProtection="1">
      <alignment horizontal="center"/>
      <protection locked="0"/>
    </xf>
    <xf numFmtId="4" fontId="2" fillId="0" borderId="2" xfId="0" applyNumberFormat="1" applyFont="1" applyBorder="1" applyAlignment="1" applyProtection="1">
      <alignment horizontal="center"/>
      <protection locked="0"/>
    </xf>
    <xf numFmtId="0" fontId="2" fillId="0" borderId="0" xfId="0" applyFont="1" applyProtection="1">
      <protection locked="0"/>
    </xf>
    <xf numFmtId="0" fontId="3" fillId="3" borderId="2" xfId="0" applyFont="1" applyFill="1" applyBorder="1" applyAlignment="1" applyProtection="1">
      <alignment horizontal="center"/>
      <protection locked="0"/>
    </xf>
    <xf numFmtId="0" fontId="2" fillId="0" borderId="0" xfId="0" applyFont="1" applyAlignment="1" applyProtection="1">
      <alignment horizontal="center"/>
      <protection locked="0"/>
    </xf>
    <xf numFmtId="2" fontId="3" fillId="0" borderId="2" xfId="0" applyNumberFormat="1" applyFont="1" applyBorder="1" applyAlignment="1" applyProtection="1">
      <alignment horizontal="center"/>
      <protection locked="0"/>
    </xf>
    <xf numFmtId="2" fontId="3" fillId="4" borderId="2" xfId="0" applyNumberFormat="1" applyFont="1" applyFill="1" applyBorder="1" applyAlignment="1" applyProtection="1">
      <alignment horizontal="center"/>
      <protection locked="0"/>
    </xf>
    <xf numFmtId="2" fontId="2" fillId="0" borderId="2" xfId="0" applyNumberFormat="1" applyFont="1" applyBorder="1" applyAlignment="1" applyProtection="1">
      <alignment horizontal="center"/>
      <protection locked="0"/>
    </xf>
    <xf numFmtId="2" fontId="4" fillId="0" borderId="2" xfId="0" applyNumberFormat="1" applyFont="1" applyBorder="1" applyAlignment="1" applyProtection="1">
      <alignment horizontal="center"/>
      <protection locked="0"/>
    </xf>
    <xf numFmtId="49" fontId="18" fillId="0" borderId="2" xfId="0" applyNumberFormat="1" applyFont="1" applyBorder="1" applyAlignment="1" applyProtection="1">
      <alignment horizontal="center" wrapText="1"/>
      <protection locked="0"/>
    </xf>
    <xf numFmtId="2" fontId="17" fillId="0" borderId="0" xfId="0" applyNumberFormat="1" applyFont="1" applyAlignment="1" applyProtection="1">
      <alignment horizontal="left"/>
      <protection locked="0"/>
    </xf>
    <xf numFmtId="2" fontId="2" fillId="0" borderId="0" xfId="0" applyNumberFormat="1" applyFont="1" applyAlignment="1" applyProtection="1">
      <alignment horizontal="left"/>
      <protection locked="0"/>
    </xf>
    <xf numFmtId="2" fontId="3" fillId="4" borderId="2" xfId="0" applyNumberFormat="1" applyFont="1" applyFill="1" applyBorder="1" applyAlignment="1" applyProtection="1">
      <alignment horizontal="center" vertical="center"/>
      <protection locked="0"/>
    </xf>
    <xf numFmtId="2" fontId="3" fillId="6" borderId="2" xfId="0" applyNumberFormat="1" applyFont="1" applyFill="1" applyBorder="1" applyAlignment="1" applyProtection="1">
      <alignment horizontal="center"/>
      <protection locked="0"/>
    </xf>
    <xf numFmtId="49" fontId="2" fillId="0" borderId="0" xfId="0" applyNumberFormat="1" applyFont="1" applyProtection="1">
      <protection locked="0"/>
    </xf>
    <xf numFmtId="49" fontId="2" fillId="0" borderId="2" xfId="0" applyNumberFormat="1" applyFont="1" applyBorder="1" applyAlignment="1" applyProtection="1">
      <alignment horizontal="center"/>
      <protection locked="0"/>
    </xf>
    <xf numFmtId="2" fontId="3" fillId="5" borderId="2" xfId="0" applyNumberFormat="1" applyFont="1" applyFill="1" applyBorder="1" applyAlignment="1" applyProtection="1">
      <alignment horizontal="center" vertical="center"/>
      <protection locked="0"/>
    </xf>
    <xf numFmtId="0" fontId="13" fillId="0" borderId="2" xfId="0" applyFont="1" applyBorder="1" applyAlignment="1" applyProtection="1">
      <alignment vertical="top"/>
      <protection locked="0"/>
    </xf>
    <xf numFmtId="0" fontId="5" fillId="5" borderId="2" xfId="0" applyFont="1" applyFill="1" applyBorder="1" applyAlignment="1" applyProtection="1">
      <alignment horizontal="center" vertical="top"/>
    </xf>
    <xf numFmtId="0" fontId="5" fillId="5" borderId="2" xfId="0" applyFont="1" applyFill="1" applyBorder="1" applyAlignment="1" applyProtection="1"/>
    <xf numFmtId="0" fontId="5" fillId="7" borderId="2" xfId="0" applyFont="1" applyFill="1" applyBorder="1" applyAlignment="1" applyProtection="1">
      <alignment horizontal="center" vertical="top"/>
    </xf>
    <xf numFmtId="0" fontId="5" fillId="7" borderId="2" xfId="0" applyFont="1" applyFill="1" applyBorder="1" applyAlignment="1" applyProtection="1">
      <alignment horizontal="center"/>
    </xf>
    <xf numFmtId="0" fontId="20" fillId="7" borderId="2" xfId="0" applyFont="1" applyFill="1" applyBorder="1" applyAlignment="1" applyProtection="1">
      <alignment horizontal="center" wrapText="1"/>
    </xf>
    <xf numFmtId="0" fontId="3" fillId="0" borderId="2" xfId="0" applyFont="1" applyBorder="1" applyAlignment="1" applyProtection="1">
      <alignment horizontal="center" vertical="top"/>
    </xf>
    <xf numFmtId="49" fontId="3" fillId="0" borderId="2" xfId="0" applyNumberFormat="1" applyFont="1" applyBorder="1" applyAlignment="1" applyProtection="1">
      <alignment horizontal="center" vertical="top"/>
    </xf>
    <xf numFmtId="0" fontId="3" fillId="0" borderId="2" xfId="0" applyFont="1" applyBorder="1" applyProtection="1"/>
    <xf numFmtId="0" fontId="2" fillId="0" borderId="2" xfId="0" applyFont="1" applyBorder="1" applyAlignment="1" applyProtection="1">
      <alignment horizontal="center"/>
    </xf>
    <xf numFmtId="4" fontId="2" fillId="0" borderId="2" xfId="0" applyNumberFormat="1" applyFont="1" applyBorder="1" applyAlignment="1" applyProtection="1">
      <alignment horizontal="center"/>
    </xf>
    <xf numFmtId="0" fontId="3" fillId="3" borderId="2" xfId="0" applyFont="1" applyFill="1" applyBorder="1" applyAlignment="1" applyProtection="1">
      <alignment horizontal="center" vertical="top"/>
    </xf>
    <xf numFmtId="49" fontId="3" fillId="3" borderId="2" xfId="0" applyNumberFormat="1" applyFont="1" applyFill="1" applyBorder="1" applyAlignment="1" applyProtection="1">
      <alignment horizontal="center" vertical="top"/>
    </xf>
    <xf numFmtId="0" fontId="3" fillId="3" borderId="2" xfId="0" applyFont="1" applyFill="1" applyBorder="1" applyAlignment="1" applyProtection="1">
      <alignment horizontal="center"/>
    </xf>
    <xf numFmtId="4" fontId="3" fillId="3" borderId="2" xfId="0" applyNumberFormat="1" applyFont="1" applyFill="1" applyBorder="1" applyAlignment="1" applyProtection="1">
      <alignment horizontal="center"/>
    </xf>
    <xf numFmtId="0" fontId="3" fillId="0" borderId="2" xfId="0" applyFont="1" applyBorder="1" applyAlignment="1" applyProtection="1">
      <alignment wrapText="1"/>
    </xf>
    <xf numFmtId="0" fontId="3" fillId="0" borderId="2" xfId="0" applyFont="1" applyBorder="1" applyAlignment="1" applyProtection="1">
      <alignment horizontal="center"/>
    </xf>
    <xf numFmtId="4" fontId="3" fillId="0" borderId="2" xfId="0" applyNumberFormat="1" applyFont="1" applyBorder="1" applyAlignment="1" applyProtection="1">
      <alignment horizontal="center"/>
    </xf>
    <xf numFmtId="0" fontId="3" fillId="4" borderId="2" xfId="0" applyFont="1" applyFill="1" applyBorder="1" applyAlignment="1" applyProtection="1">
      <alignment horizontal="center" vertical="top"/>
    </xf>
    <xf numFmtId="49" fontId="3" fillId="4" borderId="2" xfId="0" applyNumberFormat="1" applyFont="1" applyFill="1" applyBorder="1" applyAlignment="1" applyProtection="1">
      <alignment horizontal="center" vertical="top"/>
    </xf>
    <xf numFmtId="0" fontId="3" fillId="4" borderId="2" xfId="0" applyFont="1" applyFill="1" applyBorder="1" applyAlignment="1" applyProtection="1">
      <alignment wrapText="1"/>
    </xf>
    <xf numFmtId="0" fontId="2" fillId="0" borderId="2" xfId="0" applyFont="1" applyBorder="1" applyAlignment="1" applyProtection="1">
      <alignment horizontal="center" vertical="top"/>
    </xf>
    <xf numFmtId="49" fontId="2" fillId="0" borderId="2" xfId="0" applyNumberFormat="1" applyFont="1" applyBorder="1" applyAlignment="1" applyProtection="1">
      <alignment horizontal="center" vertical="top"/>
    </xf>
    <xf numFmtId="0" fontId="2" fillId="0" borderId="2" xfId="0" applyFont="1" applyBorder="1" applyAlignment="1" applyProtection="1">
      <alignment horizontal="left" vertical="center" wrapText="1"/>
    </xf>
    <xf numFmtId="0" fontId="2" fillId="0" borderId="2" xfId="0" applyFont="1" applyBorder="1" applyAlignment="1" applyProtection="1">
      <alignment horizontal="left" wrapText="1"/>
    </xf>
    <xf numFmtId="0" fontId="3" fillId="0" borderId="2" xfId="0" applyFont="1" applyBorder="1" applyAlignment="1" applyProtection="1">
      <alignment vertical="top"/>
    </xf>
    <xf numFmtId="49" fontId="2" fillId="0" borderId="2" xfId="0" applyNumberFormat="1" applyFont="1" applyBorder="1" applyAlignment="1" applyProtection="1">
      <alignment horizontal="center" vertical="top" wrapText="1"/>
    </xf>
    <xf numFmtId="0" fontId="4" fillId="0" borderId="2" xfId="0" applyFont="1" applyBorder="1" applyAlignment="1" applyProtection="1">
      <alignment vertical="top" wrapText="1"/>
    </xf>
    <xf numFmtId="0" fontId="2" fillId="0" borderId="2" xfId="0" applyFont="1" applyBorder="1" applyAlignment="1" applyProtection="1">
      <alignment horizontal="left" vertical="top" wrapText="1"/>
    </xf>
    <xf numFmtId="49" fontId="18" fillId="0" borderId="2" xfId="0" applyNumberFormat="1" applyFont="1" applyBorder="1" applyAlignment="1" applyProtection="1">
      <alignment horizontal="center" vertical="top" wrapText="1"/>
    </xf>
    <xf numFmtId="0" fontId="18" fillId="0" borderId="2" xfId="0" applyFont="1" applyBorder="1" applyAlignment="1" applyProtection="1">
      <alignment horizontal="left" vertical="top" wrapText="1"/>
    </xf>
    <xf numFmtId="0" fontId="18" fillId="0" borderId="2" xfId="0" applyFont="1" applyBorder="1" applyAlignment="1" applyProtection="1">
      <alignment horizontal="center"/>
    </xf>
    <xf numFmtId="2" fontId="18" fillId="0" borderId="2" xfId="0" applyNumberFormat="1" applyFont="1" applyBorder="1" applyAlignment="1" applyProtection="1">
      <alignment horizontal="center"/>
    </xf>
    <xf numFmtId="0" fontId="3" fillId="0" borderId="2" xfId="0" applyFont="1" applyBorder="1" applyAlignment="1" applyProtection="1">
      <alignment horizontal="right" vertical="top" wrapText="1"/>
    </xf>
    <xf numFmtId="0" fontId="4" fillId="0" borderId="2" xfId="0" applyFont="1" applyBorder="1" applyAlignment="1" applyProtection="1">
      <alignment wrapText="1"/>
    </xf>
    <xf numFmtId="0" fontId="2" fillId="0" borderId="2" xfId="0" applyFont="1" applyBorder="1" applyAlignment="1" applyProtection="1">
      <alignment wrapText="1"/>
    </xf>
    <xf numFmtId="0" fontId="2" fillId="0" borderId="2" xfId="0" applyFont="1" applyBorder="1" applyProtection="1"/>
    <xf numFmtId="0" fontId="4" fillId="0" borderId="2" xfId="0" applyFont="1" applyBorder="1" applyAlignment="1" applyProtection="1">
      <alignment horizontal="left" wrapText="1"/>
    </xf>
    <xf numFmtId="49" fontId="2" fillId="0" borderId="2" xfId="0" applyNumberFormat="1" applyFont="1" applyBorder="1" applyAlignment="1" applyProtection="1">
      <alignment horizontal="left" vertical="top" wrapText="1"/>
    </xf>
    <xf numFmtId="0" fontId="3" fillId="4" borderId="2" xfId="0" applyFont="1" applyFill="1" applyBorder="1" applyAlignment="1" applyProtection="1">
      <alignment horizontal="center" vertical="center"/>
    </xf>
    <xf numFmtId="49" fontId="0" fillId="4" borderId="2" xfId="0" applyNumberFormat="1" applyFill="1" applyBorder="1" applyAlignment="1" applyProtection="1">
      <alignment horizontal="center" vertical="top"/>
    </xf>
    <xf numFmtId="0" fontId="3" fillId="4" borderId="2" xfId="0" applyFont="1" applyFill="1" applyBorder="1" applyAlignment="1" applyProtection="1">
      <alignment horizontal="center" wrapText="1"/>
    </xf>
    <xf numFmtId="4" fontId="3" fillId="4" borderId="2" xfId="0" applyNumberFormat="1" applyFont="1" applyFill="1" applyBorder="1" applyAlignment="1" applyProtection="1">
      <alignment horizontal="center" wrapText="1"/>
    </xf>
    <xf numFmtId="49" fontId="3" fillId="4" borderId="2" xfId="0" applyNumberFormat="1" applyFont="1" applyFill="1" applyBorder="1" applyAlignment="1" applyProtection="1">
      <alignment horizontal="left" vertical="center" wrapText="1"/>
    </xf>
    <xf numFmtId="4" fontId="3" fillId="4" borderId="2" xfId="0" applyNumberFormat="1" applyFont="1" applyFill="1" applyBorder="1" applyAlignment="1" applyProtection="1">
      <alignment horizontal="center" vertical="center"/>
    </xf>
    <xf numFmtId="0" fontId="3" fillId="6" borderId="2" xfId="0" applyFont="1" applyFill="1" applyBorder="1" applyAlignment="1" applyProtection="1">
      <alignment horizontal="center" vertical="top"/>
    </xf>
    <xf numFmtId="0" fontId="3" fillId="6" borderId="2" xfId="0" applyFont="1" applyFill="1" applyBorder="1" applyAlignment="1" applyProtection="1">
      <alignment horizontal="left" wrapText="1"/>
    </xf>
    <xf numFmtId="49" fontId="2" fillId="0" borderId="2" xfId="0" applyNumberFormat="1" applyFont="1" applyBorder="1" applyProtection="1"/>
    <xf numFmtId="0" fontId="2" fillId="0" borderId="2" xfId="0" applyFont="1" applyBorder="1" applyAlignment="1" applyProtection="1">
      <alignment horizontal="right" wrapText="1"/>
    </xf>
    <xf numFmtId="49" fontId="2" fillId="0" borderId="2" xfId="0" applyNumberFormat="1" applyFont="1" applyBorder="1" applyAlignment="1" applyProtection="1">
      <alignment horizontal="center"/>
    </xf>
    <xf numFmtId="0" fontId="2" fillId="0" borderId="2" xfId="0" applyFont="1" applyBorder="1" applyAlignment="1" applyProtection="1">
      <alignment horizontal="left"/>
    </xf>
    <xf numFmtId="4" fontId="4" fillId="0" borderId="2" xfId="0" applyNumberFormat="1" applyFont="1" applyBorder="1" applyAlignment="1" applyProtection="1">
      <alignment horizontal="center"/>
    </xf>
    <xf numFmtId="0" fontId="3" fillId="6" borderId="2" xfId="0" applyFont="1" applyFill="1" applyBorder="1" applyAlignment="1" applyProtection="1">
      <alignment wrapText="1"/>
    </xf>
    <xf numFmtId="0" fontId="3" fillId="6" borderId="2" xfId="0" applyFont="1" applyFill="1" applyBorder="1" applyAlignment="1" applyProtection="1">
      <alignment horizontal="center" wrapText="1"/>
    </xf>
    <xf numFmtId="0" fontId="13" fillId="0" borderId="2" xfId="0" applyFont="1" applyBorder="1" applyAlignment="1" applyProtection="1">
      <alignment horizontal="center" vertical="top"/>
    </xf>
    <xf numFmtId="0" fontId="13" fillId="0" borderId="2" xfId="0" applyFont="1" applyBorder="1" applyAlignment="1" applyProtection="1">
      <alignment vertical="top"/>
    </xf>
    <xf numFmtId="0" fontId="3" fillId="5" borderId="2" xfId="0" applyFont="1" applyFill="1" applyBorder="1" applyAlignment="1" applyProtection="1">
      <alignment horizontal="center" vertical="center" wrapText="1"/>
    </xf>
    <xf numFmtId="0" fontId="3" fillId="5" borderId="2" xfId="0"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xf>
    <xf numFmtId="0" fontId="6" fillId="5" borderId="2" xfId="0" applyFont="1" applyFill="1" applyBorder="1" applyAlignment="1" applyProtection="1">
      <alignment horizontal="center"/>
    </xf>
    <xf numFmtId="0" fontId="6" fillId="7" borderId="2" xfId="0" applyFont="1" applyFill="1" applyBorder="1" applyAlignment="1" applyProtection="1">
      <alignment horizontal="center"/>
    </xf>
    <xf numFmtId="2" fontId="3" fillId="0" borderId="2" xfId="0" applyNumberFormat="1" applyFont="1" applyBorder="1" applyAlignment="1" applyProtection="1">
      <alignment horizontal="center"/>
    </xf>
    <xf numFmtId="2" fontId="3" fillId="4" borderId="2" xfId="0" applyNumberFormat="1" applyFont="1" applyFill="1" applyBorder="1" applyAlignment="1" applyProtection="1">
      <alignment horizontal="center"/>
    </xf>
    <xf numFmtId="2" fontId="2" fillId="0" borderId="2" xfId="0" applyNumberFormat="1" applyFont="1" applyBorder="1" applyAlignment="1" applyProtection="1">
      <alignment horizontal="center"/>
    </xf>
    <xf numFmtId="2" fontId="4" fillId="0" borderId="2" xfId="0" applyNumberFormat="1" applyFont="1" applyBorder="1" applyAlignment="1" applyProtection="1">
      <alignment horizontal="center"/>
    </xf>
    <xf numFmtId="2" fontId="18" fillId="0" borderId="2" xfId="0" applyNumberFormat="1" applyFont="1" applyBorder="1" applyAlignment="1" applyProtection="1">
      <alignment horizontal="center" wrapText="1"/>
    </xf>
    <xf numFmtId="2" fontId="3" fillId="4" borderId="2" xfId="0" applyNumberFormat="1" applyFont="1" applyFill="1" applyBorder="1" applyAlignment="1" applyProtection="1">
      <alignment horizontal="center" vertical="center"/>
    </xf>
    <xf numFmtId="2" fontId="3" fillId="6" borderId="2" xfId="0" applyNumberFormat="1" applyFont="1" applyFill="1" applyBorder="1" applyAlignment="1" applyProtection="1">
      <alignment horizontal="center"/>
    </xf>
    <xf numFmtId="2" fontId="3" fillId="5" borderId="2" xfId="0" applyNumberFormat="1" applyFont="1" applyFill="1" applyBorder="1" applyAlignment="1" applyProtection="1">
      <alignment horizontal="center" vertical="center"/>
    </xf>
  </cellXfs>
  <cellStyles count="17">
    <cellStyle name="ColStyle3 2" xfId="1" xr:uid="{00000000-0005-0000-0000-000000000000}"/>
    <cellStyle name="ColStyle4 2" xfId="2" xr:uid="{00000000-0005-0000-0000-000001000000}"/>
    <cellStyle name="Good 2" xfId="3" xr:uid="{00000000-0005-0000-0000-000002000000}"/>
    <cellStyle name="Normal" xfId="0" builtinId="0"/>
    <cellStyle name="Normal 11" xfId="4" xr:uid="{00000000-0005-0000-0000-000004000000}"/>
    <cellStyle name="Normal 2" xfId="5" xr:uid="{00000000-0005-0000-0000-000005000000}"/>
    <cellStyle name="Normal 2 2" xfId="6" xr:uid="{00000000-0005-0000-0000-000006000000}"/>
    <cellStyle name="Normal 2 3" xfId="7" xr:uid="{00000000-0005-0000-0000-000007000000}"/>
    <cellStyle name="Normal 3" xfId="8" xr:uid="{00000000-0005-0000-0000-000008000000}"/>
    <cellStyle name="Normal 4" xfId="9" xr:uid="{00000000-0005-0000-0000-000009000000}"/>
    <cellStyle name="Normal 4 2" xfId="10" xr:uid="{00000000-0005-0000-0000-00000A000000}"/>
    <cellStyle name="Normal 4 3" xfId="11" xr:uid="{00000000-0005-0000-0000-00000B000000}"/>
    <cellStyle name="Normal 5" xfId="12" xr:uid="{00000000-0005-0000-0000-00000C000000}"/>
    <cellStyle name="Normal 5 2" xfId="13" xr:uid="{00000000-0005-0000-0000-00000D000000}"/>
    <cellStyle name="Normal 5 4" xfId="14" xr:uid="{00000000-0005-0000-0000-00000E000000}"/>
    <cellStyle name="Normalno 2" xfId="15" xr:uid="{00000000-0005-0000-0000-00000F000000}"/>
    <cellStyle name="Normalno 3" xfId="16"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F918B-6395-4B11-B958-C9FDC7237506}">
  <sheetPr>
    <pageSetUpPr fitToPage="1"/>
  </sheetPr>
  <dimension ref="A2:H374"/>
  <sheetViews>
    <sheetView tabSelected="1" view="pageBreakPreview" zoomScaleNormal="100" zoomScaleSheetLayoutView="100" workbookViewId="0">
      <pane xSplit="1" topLeftCell="B1" activePane="topRight" state="frozen"/>
      <selection pane="topRight"/>
    </sheetView>
  </sheetViews>
  <sheetFormatPr defaultColWidth="9.08984375" defaultRowHeight="12.5" x14ac:dyDescent="0.25"/>
  <cols>
    <col min="1" max="1" width="11.36328125" style="42" customWidth="1"/>
    <col min="2" max="2" width="13.36328125" style="43" customWidth="1"/>
    <col min="3" max="3" width="73.453125" style="57" customWidth="1"/>
    <col min="4" max="4" width="11.36328125" style="30" customWidth="1"/>
    <col min="5" max="5" width="11.36328125" style="31" customWidth="1"/>
    <col min="6" max="6" width="11.6328125" style="4" customWidth="1"/>
    <col min="7" max="7" width="11.6328125" style="30" customWidth="1"/>
    <col min="8" max="16384" width="9.08984375" style="6"/>
  </cols>
  <sheetData>
    <row r="2" spans="1:7" s="2" customFormat="1" ht="18" x14ac:dyDescent="0.35">
      <c r="A2" s="22" t="s">
        <v>33</v>
      </c>
      <c r="B2" s="23"/>
      <c r="C2" s="23" t="s">
        <v>34</v>
      </c>
      <c r="D2" s="23"/>
      <c r="E2" s="23"/>
      <c r="F2" s="1"/>
      <c r="G2" s="80"/>
    </row>
    <row r="3" spans="1:7" s="2" customFormat="1" ht="18" x14ac:dyDescent="0.35">
      <c r="A3" s="24"/>
      <c r="B3" s="25"/>
      <c r="C3" s="25"/>
      <c r="D3" s="25"/>
      <c r="E3" s="25"/>
      <c r="F3" s="3"/>
      <c r="G3" s="81"/>
    </row>
    <row r="4" spans="1:7" s="2" customFormat="1" ht="81.5" x14ac:dyDescent="0.35">
      <c r="A4" s="24"/>
      <c r="B4" s="25"/>
      <c r="C4" s="26" t="s">
        <v>254</v>
      </c>
      <c r="D4" s="25"/>
      <c r="E4" s="25"/>
      <c r="F4" s="3"/>
      <c r="G4" s="81"/>
    </row>
    <row r="5" spans="1:7" s="2" customFormat="1" ht="18" x14ac:dyDescent="0.35">
      <c r="A5" s="24"/>
      <c r="B5" s="25"/>
      <c r="C5" s="26"/>
      <c r="D5" s="25"/>
      <c r="E5" s="25"/>
      <c r="F5" s="3"/>
      <c r="G5" s="81"/>
    </row>
    <row r="6" spans="1:7" s="2" customFormat="1" ht="24" x14ac:dyDescent="0.35">
      <c r="A6" s="24"/>
      <c r="B6" s="25"/>
      <c r="C6" s="26" t="s">
        <v>255</v>
      </c>
      <c r="D6" s="25"/>
      <c r="E6" s="25"/>
      <c r="F6" s="3"/>
      <c r="G6" s="81"/>
    </row>
    <row r="7" spans="1:7" x14ac:dyDescent="0.25">
      <c r="A7" s="27"/>
      <c r="B7" s="28"/>
      <c r="C7" s="29"/>
    </row>
    <row r="8" spans="1:7" s="8" customFormat="1" x14ac:dyDescent="0.25">
      <c r="A8" s="32" t="s">
        <v>0</v>
      </c>
      <c r="B8" s="33" t="s">
        <v>1</v>
      </c>
      <c r="C8" s="34" t="s">
        <v>2</v>
      </c>
      <c r="D8" s="34" t="s">
        <v>3</v>
      </c>
      <c r="E8" s="35" t="s">
        <v>4</v>
      </c>
      <c r="F8" s="7" t="s">
        <v>5</v>
      </c>
      <c r="G8" s="34" t="s">
        <v>6</v>
      </c>
    </row>
    <row r="9" spans="1:7" x14ac:dyDescent="0.25">
      <c r="A9" s="27"/>
      <c r="B9" s="28"/>
      <c r="C9" s="36"/>
      <c r="D9" s="37"/>
      <c r="E9" s="38"/>
      <c r="F9" s="9"/>
      <c r="G9" s="82"/>
    </row>
    <row r="10" spans="1:7" x14ac:dyDescent="0.25">
      <c r="A10" s="39" t="s">
        <v>35</v>
      </c>
      <c r="B10" s="40"/>
      <c r="C10" s="41" t="s">
        <v>36</v>
      </c>
      <c r="D10" s="41"/>
      <c r="E10" s="41"/>
      <c r="F10" s="10"/>
      <c r="G10" s="83"/>
    </row>
    <row r="11" spans="1:7" x14ac:dyDescent="0.25">
      <c r="A11" s="27"/>
      <c r="B11" s="28"/>
      <c r="C11" s="29"/>
      <c r="F11" s="11"/>
      <c r="G11" s="84"/>
    </row>
    <row r="12" spans="1:7" x14ac:dyDescent="0.25">
      <c r="A12" s="27" t="s">
        <v>37</v>
      </c>
      <c r="B12" s="28"/>
      <c r="C12" s="29" t="s">
        <v>7</v>
      </c>
      <c r="F12" s="11"/>
      <c r="G12" s="84"/>
    </row>
    <row r="13" spans="1:7" x14ac:dyDescent="0.25">
      <c r="A13" s="27"/>
      <c r="B13" s="28"/>
      <c r="C13" s="29"/>
      <c r="F13" s="11"/>
      <c r="G13" s="84"/>
    </row>
    <row r="14" spans="1:7" ht="37.5" x14ac:dyDescent="0.25">
      <c r="A14" s="42">
        <v>1</v>
      </c>
      <c r="B14" s="43" t="s">
        <v>30</v>
      </c>
      <c r="C14" s="44" t="s">
        <v>38</v>
      </c>
      <c r="D14" s="30" t="s">
        <v>8</v>
      </c>
      <c r="E14" s="31">
        <v>1</v>
      </c>
      <c r="F14" s="11"/>
      <c r="G14" s="84">
        <f>F14*E14</f>
        <v>0</v>
      </c>
    </row>
    <row r="15" spans="1:7" ht="25" x14ac:dyDescent="0.25">
      <c r="A15" s="42">
        <f>A14+1</f>
        <v>2</v>
      </c>
      <c r="B15" s="43" t="s">
        <v>30</v>
      </c>
      <c r="C15" s="44" t="s">
        <v>39</v>
      </c>
      <c r="D15" s="30" t="s">
        <v>8</v>
      </c>
      <c r="E15" s="31">
        <v>1</v>
      </c>
      <c r="F15" s="11"/>
      <c r="G15" s="84">
        <f>F15*E15</f>
        <v>0</v>
      </c>
    </row>
    <row r="16" spans="1:7" ht="62.5" x14ac:dyDescent="0.25">
      <c r="A16" s="42">
        <f t="shared" ref="A16:A28" si="0">A15+1</f>
        <v>3</v>
      </c>
      <c r="B16" s="43" t="s">
        <v>30</v>
      </c>
      <c r="C16" s="45" t="s">
        <v>40</v>
      </c>
      <c r="D16" s="30" t="s">
        <v>8</v>
      </c>
      <c r="E16" s="31">
        <v>1</v>
      </c>
      <c r="F16" s="11"/>
      <c r="G16" s="84">
        <f>F16*E16</f>
        <v>0</v>
      </c>
    </row>
    <row r="17" spans="1:7" ht="37.5" x14ac:dyDescent="0.25">
      <c r="A17" s="42">
        <f t="shared" si="0"/>
        <v>4</v>
      </c>
      <c r="B17" s="43" t="s">
        <v>30</v>
      </c>
      <c r="C17" s="45" t="s">
        <v>41</v>
      </c>
      <c r="D17" s="30" t="s">
        <v>8</v>
      </c>
      <c r="E17" s="31">
        <v>1</v>
      </c>
      <c r="F17" s="11"/>
      <c r="G17" s="84">
        <f>F17*E17</f>
        <v>0</v>
      </c>
    </row>
    <row r="18" spans="1:7" ht="125" x14ac:dyDescent="0.25">
      <c r="A18" s="42">
        <f t="shared" si="0"/>
        <v>5</v>
      </c>
      <c r="B18" s="43" t="s">
        <v>30</v>
      </c>
      <c r="C18" s="45" t="s">
        <v>42</v>
      </c>
      <c r="D18" s="30" t="s">
        <v>8</v>
      </c>
      <c r="E18" s="31">
        <v>1</v>
      </c>
      <c r="F18" s="11"/>
      <c r="G18" s="84">
        <f t="shared" ref="G18:G28" si="1">F18*E18</f>
        <v>0</v>
      </c>
    </row>
    <row r="19" spans="1:7" ht="37.5" x14ac:dyDescent="0.25">
      <c r="A19" s="42">
        <f t="shared" si="0"/>
        <v>6</v>
      </c>
      <c r="B19" s="43" t="s">
        <v>30</v>
      </c>
      <c r="C19" s="45" t="s">
        <v>43</v>
      </c>
      <c r="D19" s="30" t="s">
        <v>8</v>
      </c>
      <c r="E19" s="31">
        <v>1</v>
      </c>
      <c r="F19" s="11"/>
      <c r="G19" s="84">
        <f t="shared" si="1"/>
        <v>0</v>
      </c>
    </row>
    <row r="20" spans="1:7" ht="50" x14ac:dyDescent="0.25">
      <c r="A20" s="42">
        <f t="shared" si="0"/>
        <v>7</v>
      </c>
      <c r="B20" s="43" t="s">
        <v>30</v>
      </c>
      <c r="C20" s="45" t="s">
        <v>44</v>
      </c>
      <c r="D20" s="30" t="s">
        <v>8</v>
      </c>
      <c r="E20" s="31">
        <v>1</v>
      </c>
      <c r="F20" s="11"/>
      <c r="G20" s="84">
        <f t="shared" si="1"/>
        <v>0</v>
      </c>
    </row>
    <row r="21" spans="1:7" ht="50" x14ac:dyDescent="0.25">
      <c r="A21" s="42">
        <f t="shared" si="0"/>
        <v>8</v>
      </c>
      <c r="B21" s="43" t="s">
        <v>30</v>
      </c>
      <c r="C21" s="45" t="s">
        <v>45</v>
      </c>
      <c r="D21" s="30" t="s">
        <v>8</v>
      </c>
      <c r="E21" s="31">
        <v>1</v>
      </c>
      <c r="F21" s="11"/>
      <c r="G21" s="84">
        <f t="shared" si="1"/>
        <v>0</v>
      </c>
    </row>
    <row r="22" spans="1:7" ht="37.5" x14ac:dyDescent="0.25">
      <c r="A22" s="42">
        <f t="shared" si="0"/>
        <v>9</v>
      </c>
      <c r="B22" s="43" t="s">
        <v>30</v>
      </c>
      <c r="C22" s="45" t="s">
        <v>46</v>
      </c>
      <c r="D22" s="30" t="s">
        <v>8</v>
      </c>
      <c r="E22" s="31">
        <v>1</v>
      </c>
      <c r="F22" s="11"/>
      <c r="G22" s="84">
        <f t="shared" si="1"/>
        <v>0</v>
      </c>
    </row>
    <row r="23" spans="1:7" ht="25" x14ac:dyDescent="0.25">
      <c r="A23" s="42">
        <f t="shared" si="0"/>
        <v>10</v>
      </c>
      <c r="B23" s="43" t="s">
        <v>30</v>
      </c>
      <c r="C23" s="45" t="s">
        <v>47</v>
      </c>
      <c r="D23" s="30" t="s">
        <v>9</v>
      </c>
      <c r="E23" s="31">
        <v>2</v>
      </c>
      <c r="F23" s="11"/>
      <c r="G23" s="84">
        <f t="shared" si="1"/>
        <v>0</v>
      </c>
    </row>
    <row r="24" spans="1:7" ht="25" x14ac:dyDescent="0.25">
      <c r="A24" s="42">
        <f t="shared" si="0"/>
        <v>11</v>
      </c>
      <c r="B24" s="43" t="s">
        <v>30</v>
      </c>
      <c r="C24" s="45" t="s">
        <v>48</v>
      </c>
      <c r="D24" s="30" t="s">
        <v>9</v>
      </c>
      <c r="E24" s="31">
        <v>2</v>
      </c>
      <c r="F24" s="11"/>
      <c r="G24" s="84">
        <f t="shared" si="1"/>
        <v>0</v>
      </c>
    </row>
    <row r="25" spans="1:7" ht="62.5" x14ac:dyDescent="0.25">
      <c r="A25" s="42">
        <f t="shared" si="0"/>
        <v>12</v>
      </c>
      <c r="B25" s="43" t="s">
        <v>30</v>
      </c>
      <c r="C25" s="45" t="s">
        <v>49</v>
      </c>
      <c r="D25" s="30" t="s">
        <v>8</v>
      </c>
      <c r="E25" s="31">
        <v>1</v>
      </c>
      <c r="F25" s="11"/>
      <c r="G25" s="84">
        <f t="shared" si="1"/>
        <v>0</v>
      </c>
    </row>
    <row r="26" spans="1:7" ht="25" x14ac:dyDescent="0.25">
      <c r="A26" s="42">
        <f t="shared" si="0"/>
        <v>13</v>
      </c>
      <c r="B26" s="43" t="s">
        <v>30</v>
      </c>
      <c r="C26" s="45" t="s">
        <v>50</v>
      </c>
      <c r="D26" s="30" t="s">
        <v>8</v>
      </c>
      <c r="E26" s="31">
        <v>1</v>
      </c>
      <c r="F26" s="11"/>
      <c r="G26" s="84">
        <f t="shared" si="1"/>
        <v>0</v>
      </c>
    </row>
    <row r="27" spans="1:7" ht="37.5" x14ac:dyDescent="0.25">
      <c r="A27" s="42">
        <f t="shared" si="0"/>
        <v>14</v>
      </c>
      <c r="B27" s="43" t="s">
        <v>51</v>
      </c>
      <c r="C27" s="45" t="s">
        <v>52</v>
      </c>
      <c r="D27" s="30" t="s">
        <v>8</v>
      </c>
      <c r="E27" s="31">
        <v>1</v>
      </c>
      <c r="F27" s="11"/>
      <c r="G27" s="84">
        <f t="shared" si="1"/>
        <v>0</v>
      </c>
    </row>
    <row r="28" spans="1:7" ht="25" x14ac:dyDescent="0.25">
      <c r="A28" s="42">
        <f t="shared" si="0"/>
        <v>15</v>
      </c>
      <c r="B28" s="43" t="s">
        <v>51</v>
      </c>
      <c r="C28" s="45" t="s">
        <v>53</v>
      </c>
      <c r="D28" s="30" t="s">
        <v>8</v>
      </c>
      <c r="E28" s="31">
        <v>1</v>
      </c>
      <c r="F28" s="11"/>
      <c r="G28" s="84">
        <f t="shared" si="1"/>
        <v>0</v>
      </c>
    </row>
    <row r="29" spans="1:7" x14ac:dyDescent="0.25">
      <c r="B29" s="28"/>
      <c r="C29" s="45"/>
      <c r="F29" s="11"/>
      <c r="G29" s="84"/>
    </row>
    <row r="30" spans="1:7" x14ac:dyDescent="0.25">
      <c r="A30" s="27" t="s">
        <v>37</v>
      </c>
      <c r="B30" s="28"/>
      <c r="C30" s="37" t="s">
        <v>10</v>
      </c>
      <c r="D30" s="37" t="s">
        <v>11</v>
      </c>
      <c r="E30" s="38">
        <v>1</v>
      </c>
      <c r="F30" s="9">
        <f>SUM(G14:G28)</f>
        <v>0</v>
      </c>
      <c r="G30" s="82">
        <f>F30*E30</f>
        <v>0</v>
      </c>
    </row>
    <row r="31" spans="1:7" x14ac:dyDescent="0.25">
      <c r="A31" s="27"/>
      <c r="B31" s="28"/>
      <c r="C31" s="29"/>
      <c r="F31" s="11"/>
      <c r="G31" s="84"/>
    </row>
    <row r="32" spans="1:7" x14ac:dyDescent="0.25">
      <c r="A32" s="27" t="s">
        <v>54</v>
      </c>
      <c r="B32" s="28"/>
      <c r="C32" s="29" t="s">
        <v>12</v>
      </c>
      <c r="F32" s="11"/>
      <c r="G32" s="84"/>
    </row>
    <row r="33" spans="1:7" x14ac:dyDescent="0.25">
      <c r="A33" s="27"/>
      <c r="B33" s="28"/>
      <c r="C33" s="29"/>
      <c r="F33" s="11"/>
      <c r="G33" s="84"/>
    </row>
    <row r="34" spans="1:7" x14ac:dyDescent="0.25">
      <c r="A34" s="27" t="s">
        <v>55</v>
      </c>
      <c r="B34" s="42"/>
      <c r="C34" s="46" t="s">
        <v>56</v>
      </c>
      <c r="E34" s="30"/>
      <c r="F34" s="11"/>
      <c r="G34" s="84"/>
    </row>
    <row r="35" spans="1:7" ht="137.5" x14ac:dyDescent="0.25">
      <c r="A35" s="42" t="s">
        <v>29</v>
      </c>
      <c r="B35" s="47" t="s">
        <v>57</v>
      </c>
      <c r="C35" s="48" t="s">
        <v>244</v>
      </c>
      <c r="D35" s="30" t="s">
        <v>11</v>
      </c>
      <c r="E35" s="30">
        <v>1</v>
      </c>
      <c r="F35" s="11"/>
      <c r="G35" s="85">
        <f t="shared" ref="G35:G42" si="2">ROUND(E35*F35,2)</f>
        <v>0</v>
      </c>
    </row>
    <row r="36" spans="1:7" ht="65.25" customHeight="1" x14ac:dyDescent="0.25">
      <c r="A36" s="42">
        <f>A35+1</f>
        <v>2</v>
      </c>
      <c r="B36" s="47" t="s">
        <v>57</v>
      </c>
      <c r="C36" s="49" t="s">
        <v>17</v>
      </c>
      <c r="D36" s="30" t="s">
        <v>11</v>
      </c>
      <c r="E36" s="30">
        <v>1</v>
      </c>
      <c r="F36" s="11"/>
      <c r="G36" s="85">
        <f t="shared" si="2"/>
        <v>0</v>
      </c>
    </row>
    <row r="37" spans="1:7" ht="62.5" x14ac:dyDescent="0.25">
      <c r="A37" s="50" t="s">
        <v>209</v>
      </c>
      <c r="B37" s="50" t="s">
        <v>57</v>
      </c>
      <c r="C37" s="51" t="s">
        <v>58</v>
      </c>
      <c r="D37" s="52" t="s">
        <v>11</v>
      </c>
      <c r="E37" s="53">
        <v>2</v>
      </c>
      <c r="F37" s="13"/>
      <c r="G37" s="53">
        <f t="shared" si="2"/>
        <v>0</v>
      </c>
    </row>
    <row r="38" spans="1:7" ht="62.5" x14ac:dyDescent="0.25">
      <c r="A38" s="42">
        <v>4</v>
      </c>
      <c r="B38" s="47" t="s">
        <v>57</v>
      </c>
      <c r="C38" s="49" t="s">
        <v>59</v>
      </c>
      <c r="D38" s="30" t="s">
        <v>11</v>
      </c>
      <c r="E38" s="30">
        <v>1</v>
      </c>
      <c r="F38" s="11"/>
      <c r="G38" s="85">
        <f t="shared" si="2"/>
        <v>0</v>
      </c>
    </row>
    <row r="39" spans="1:7" ht="62.5" x14ac:dyDescent="0.25">
      <c r="A39" s="42">
        <f>A38+1</f>
        <v>5</v>
      </c>
      <c r="B39" s="47" t="s">
        <v>57</v>
      </c>
      <c r="C39" s="49" t="s">
        <v>16</v>
      </c>
      <c r="D39" s="30" t="s">
        <v>11</v>
      </c>
      <c r="E39" s="30">
        <v>1</v>
      </c>
      <c r="F39" s="11"/>
      <c r="G39" s="85">
        <f t="shared" si="2"/>
        <v>0</v>
      </c>
    </row>
    <row r="40" spans="1:7" ht="25" x14ac:dyDescent="0.25">
      <c r="A40" s="42">
        <f>A39+1</f>
        <v>6</v>
      </c>
      <c r="B40" s="47" t="s">
        <v>57</v>
      </c>
      <c r="C40" s="49" t="s">
        <v>213</v>
      </c>
      <c r="D40" s="30" t="s">
        <v>11</v>
      </c>
      <c r="E40" s="30">
        <v>1</v>
      </c>
      <c r="F40" s="11"/>
      <c r="G40" s="85">
        <f t="shared" si="2"/>
        <v>0</v>
      </c>
    </row>
    <row r="41" spans="1:7" ht="62.5" x14ac:dyDescent="0.25">
      <c r="A41" s="50" t="s">
        <v>210</v>
      </c>
      <c r="B41" s="50" t="s">
        <v>57</v>
      </c>
      <c r="C41" s="51" t="s">
        <v>214</v>
      </c>
      <c r="D41" s="52" t="s">
        <v>11</v>
      </c>
      <c r="E41" s="53">
        <v>1</v>
      </c>
      <c r="F41" s="13"/>
      <c r="G41" s="86">
        <f t="shared" si="2"/>
        <v>0</v>
      </c>
    </row>
    <row r="42" spans="1:7" ht="25" x14ac:dyDescent="0.25">
      <c r="A42" s="50" t="s">
        <v>211</v>
      </c>
      <c r="B42" s="50" t="s">
        <v>57</v>
      </c>
      <c r="C42" s="51" t="s">
        <v>215</v>
      </c>
      <c r="D42" s="52" t="s">
        <v>11</v>
      </c>
      <c r="E42" s="53">
        <v>1</v>
      </c>
      <c r="F42" s="13"/>
      <c r="G42" s="86">
        <f t="shared" si="2"/>
        <v>0</v>
      </c>
    </row>
    <row r="43" spans="1:7" ht="62.5" x14ac:dyDescent="0.25">
      <c r="A43" s="50" t="s">
        <v>208</v>
      </c>
      <c r="B43" s="50" t="s">
        <v>57</v>
      </c>
      <c r="C43" s="51" t="s">
        <v>18</v>
      </c>
      <c r="D43" s="52" t="s">
        <v>19</v>
      </c>
      <c r="E43" s="53">
        <v>1</v>
      </c>
      <c r="F43" s="13"/>
      <c r="G43" s="86">
        <f>ROUND(E43*F43,2)</f>
        <v>0</v>
      </c>
    </row>
    <row r="44" spans="1:7" x14ac:dyDescent="0.25">
      <c r="B44" s="47"/>
      <c r="C44" s="54" t="s">
        <v>6</v>
      </c>
      <c r="D44" s="37" t="s">
        <v>11</v>
      </c>
      <c r="E44" s="38">
        <v>1</v>
      </c>
      <c r="F44" s="9">
        <f>SUM(G35:G43)</f>
        <v>0</v>
      </c>
      <c r="G44" s="82">
        <f>F44*E44</f>
        <v>0</v>
      </c>
    </row>
    <row r="45" spans="1:7" x14ac:dyDescent="0.25">
      <c r="A45" s="27"/>
      <c r="B45" s="28"/>
      <c r="C45" s="29"/>
      <c r="F45" s="11"/>
      <c r="G45" s="84"/>
    </row>
    <row r="46" spans="1:7" x14ac:dyDescent="0.25">
      <c r="A46" s="27" t="s">
        <v>60</v>
      </c>
      <c r="B46" s="28"/>
      <c r="C46" s="29" t="s">
        <v>61</v>
      </c>
      <c r="F46" s="11"/>
      <c r="G46" s="84"/>
    </row>
    <row r="47" spans="1:7" ht="164.25" customHeight="1" x14ac:dyDescent="0.25">
      <c r="A47" s="42">
        <v>1</v>
      </c>
      <c r="B47" s="47" t="s">
        <v>62</v>
      </c>
      <c r="C47" s="55" t="s">
        <v>245</v>
      </c>
      <c r="D47" s="30" t="s">
        <v>11</v>
      </c>
      <c r="E47" s="31">
        <v>1</v>
      </c>
      <c r="F47" s="11"/>
      <c r="G47" s="85">
        <f t="shared" ref="G47:G70" si="3">ROUND(E47*F47,2)</f>
        <v>0</v>
      </c>
    </row>
    <row r="48" spans="1:7" ht="62.5" x14ac:dyDescent="0.25">
      <c r="A48" s="42">
        <f>A47+1</f>
        <v>2</v>
      </c>
      <c r="B48" s="47" t="s">
        <v>62</v>
      </c>
      <c r="C48" s="45" t="s">
        <v>219</v>
      </c>
      <c r="D48" s="30" t="s">
        <v>11</v>
      </c>
      <c r="E48" s="31">
        <v>1</v>
      </c>
      <c r="F48" s="11"/>
      <c r="G48" s="85">
        <f t="shared" si="3"/>
        <v>0</v>
      </c>
    </row>
    <row r="49" spans="1:8" ht="37.5" x14ac:dyDescent="0.25">
      <c r="A49" s="42">
        <f>A48+1</f>
        <v>3</v>
      </c>
      <c r="B49" s="47" t="s">
        <v>62</v>
      </c>
      <c r="C49" s="45" t="s">
        <v>63</v>
      </c>
      <c r="D49" s="30" t="s">
        <v>8</v>
      </c>
      <c r="E49" s="31">
        <v>1</v>
      </c>
      <c r="F49" s="11"/>
      <c r="G49" s="85">
        <f>ROUND(E49*F49,2)</f>
        <v>0</v>
      </c>
    </row>
    <row r="50" spans="1:8" ht="62.5" x14ac:dyDescent="0.25">
      <c r="A50" s="42">
        <f t="shared" ref="A50:A72" si="4">A49+1</f>
        <v>4</v>
      </c>
      <c r="B50" s="47" t="s">
        <v>62</v>
      </c>
      <c r="C50" s="45" t="s">
        <v>220</v>
      </c>
      <c r="D50" s="30" t="s">
        <v>11</v>
      </c>
      <c r="E50" s="31">
        <v>2</v>
      </c>
      <c r="F50" s="11"/>
      <c r="G50" s="85">
        <f t="shared" si="3"/>
        <v>0</v>
      </c>
    </row>
    <row r="51" spans="1:8" ht="75" x14ac:dyDescent="0.25">
      <c r="A51" s="42">
        <f t="shared" si="4"/>
        <v>5</v>
      </c>
      <c r="B51" s="47" t="s">
        <v>62</v>
      </c>
      <c r="C51" s="45" t="s">
        <v>221</v>
      </c>
      <c r="D51" s="30" t="s">
        <v>11</v>
      </c>
      <c r="E51" s="31">
        <v>1</v>
      </c>
      <c r="F51" s="11"/>
      <c r="G51" s="85">
        <f t="shared" si="3"/>
        <v>0</v>
      </c>
    </row>
    <row r="52" spans="1:8" ht="62.5" x14ac:dyDescent="0.25">
      <c r="A52" s="42">
        <f t="shared" si="4"/>
        <v>6</v>
      </c>
      <c r="B52" s="47" t="s">
        <v>62</v>
      </c>
      <c r="C52" s="45" t="s">
        <v>222</v>
      </c>
      <c r="D52" s="30" t="s">
        <v>11</v>
      </c>
      <c r="E52" s="31">
        <v>5</v>
      </c>
      <c r="F52" s="11"/>
      <c r="G52" s="85">
        <f t="shared" si="3"/>
        <v>0</v>
      </c>
    </row>
    <row r="53" spans="1:8" ht="37.5" x14ac:dyDescent="0.25">
      <c r="A53" s="42">
        <f t="shared" si="4"/>
        <v>7</v>
      </c>
      <c r="B53" s="47" t="s">
        <v>62</v>
      </c>
      <c r="C53" s="45" t="s">
        <v>223</v>
      </c>
      <c r="D53" s="30" t="s">
        <v>11</v>
      </c>
      <c r="E53" s="31">
        <v>1</v>
      </c>
      <c r="F53" s="11"/>
      <c r="G53" s="85">
        <f t="shared" si="3"/>
        <v>0</v>
      </c>
    </row>
    <row r="54" spans="1:8" ht="37.5" x14ac:dyDescent="0.25">
      <c r="A54" s="42">
        <f t="shared" si="4"/>
        <v>8</v>
      </c>
      <c r="B54" s="47" t="s">
        <v>62</v>
      </c>
      <c r="C54" s="45" t="s">
        <v>224</v>
      </c>
      <c r="D54" s="30" t="s">
        <v>11</v>
      </c>
      <c r="E54" s="31">
        <v>1</v>
      </c>
      <c r="F54" s="11"/>
      <c r="G54" s="85">
        <f t="shared" si="3"/>
        <v>0</v>
      </c>
    </row>
    <row r="55" spans="1:8" ht="25" x14ac:dyDescent="0.25">
      <c r="A55" s="42">
        <f t="shared" si="4"/>
        <v>9</v>
      </c>
      <c r="B55" s="47" t="s">
        <v>62</v>
      </c>
      <c r="C55" s="45" t="s">
        <v>225</v>
      </c>
      <c r="D55" s="30" t="s">
        <v>11</v>
      </c>
      <c r="E55" s="31">
        <v>3</v>
      </c>
      <c r="F55" s="11"/>
      <c r="G55" s="85">
        <f t="shared" si="3"/>
        <v>0</v>
      </c>
    </row>
    <row r="56" spans="1:8" ht="25" x14ac:dyDescent="0.25">
      <c r="A56" s="42">
        <f t="shared" si="4"/>
        <v>10</v>
      </c>
      <c r="B56" s="47" t="s">
        <v>62</v>
      </c>
      <c r="C56" s="45" t="s">
        <v>226</v>
      </c>
      <c r="D56" s="30" t="s">
        <v>11</v>
      </c>
      <c r="E56" s="31">
        <v>3</v>
      </c>
      <c r="F56" s="11"/>
      <c r="G56" s="85">
        <f t="shared" si="3"/>
        <v>0</v>
      </c>
      <c r="H56" s="14"/>
    </row>
    <row r="57" spans="1:8" ht="37.5" x14ac:dyDescent="0.25">
      <c r="A57" s="42">
        <f t="shared" si="4"/>
        <v>11</v>
      </c>
      <c r="B57" s="47" t="s">
        <v>62</v>
      </c>
      <c r="C57" s="45" t="s">
        <v>227</v>
      </c>
      <c r="D57" s="30" t="s">
        <v>11</v>
      </c>
      <c r="E57" s="31">
        <v>3</v>
      </c>
      <c r="F57" s="11"/>
      <c r="G57" s="85">
        <f t="shared" si="3"/>
        <v>0</v>
      </c>
    </row>
    <row r="58" spans="1:8" ht="25" x14ac:dyDescent="0.25">
      <c r="A58" s="42">
        <f t="shared" si="4"/>
        <v>12</v>
      </c>
      <c r="B58" s="47" t="s">
        <v>62</v>
      </c>
      <c r="C58" s="45" t="s">
        <v>228</v>
      </c>
      <c r="D58" s="30" t="s">
        <v>11</v>
      </c>
      <c r="E58" s="31">
        <v>9</v>
      </c>
      <c r="F58" s="11"/>
      <c r="G58" s="85">
        <f t="shared" si="3"/>
        <v>0</v>
      </c>
    </row>
    <row r="59" spans="1:8" ht="75" x14ac:dyDescent="0.25">
      <c r="A59" s="42">
        <f t="shared" si="4"/>
        <v>13</v>
      </c>
      <c r="B59" s="47" t="s">
        <v>62</v>
      </c>
      <c r="C59" s="45" t="s">
        <v>229</v>
      </c>
      <c r="D59" s="30" t="s">
        <v>11</v>
      </c>
      <c r="E59" s="31">
        <v>1</v>
      </c>
      <c r="F59" s="11"/>
      <c r="G59" s="85">
        <f t="shared" si="3"/>
        <v>0</v>
      </c>
    </row>
    <row r="60" spans="1:8" ht="37.5" x14ac:dyDescent="0.25">
      <c r="A60" s="42">
        <f t="shared" si="4"/>
        <v>14</v>
      </c>
      <c r="B60" s="47" t="s">
        <v>62</v>
      </c>
      <c r="C60" s="45" t="s">
        <v>230</v>
      </c>
      <c r="D60" s="30" t="s">
        <v>11</v>
      </c>
      <c r="E60" s="31">
        <v>1</v>
      </c>
      <c r="F60" s="11"/>
      <c r="G60" s="85">
        <f t="shared" si="3"/>
        <v>0</v>
      </c>
    </row>
    <row r="61" spans="1:8" ht="50" x14ac:dyDescent="0.25">
      <c r="A61" s="42">
        <f t="shared" si="4"/>
        <v>15</v>
      </c>
      <c r="B61" s="47" t="s">
        <v>62</v>
      </c>
      <c r="C61" s="45" t="s">
        <v>231</v>
      </c>
      <c r="D61" s="30" t="s">
        <v>11</v>
      </c>
      <c r="E61" s="31">
        <v>3</v>
      </c>
      <c r="F61" s="11"/>
      <c r="G61" s="85">
        <f t="shared" si="3"/>
        <v>0</v>
      </c>
    </row>
    <row r="62" spans="1:8" ht="37.5" x14ac:dyDescent="0.25">
      <c r="A62" s="42">
        <f t="shared" si="4"/>
        <v>16</v>
      </c>
      <c r="B62" s="47" t="s">
        <v>62</v>
      </c>
      <c r="C62" s="45" t="s">
        <v>232</v>
      </c>
      <c r="D62" s="30" t="s">
        <v>11</v>
      </c>
      <c r="E62" s="31">
        <v>1</v>
      </c>
      <c r="F62" s="11"/>
      <c r="G62" s="85">
        <f t="shared" si="3"/>
        <v>0</v>
      </c>
    </row>
    <row r="63" spans="1:8" ht="62.5" x14ac:dyDescent="0.25">
      <c r="A63" s="42">
        <f t="shared" si="4"/>
        <v>17</v>
      </c>
      <c r="B63" s="47" t="s">
        <v>62</v>
      </c>
      <c r="C63" s="45" t="s">
        <v>233</v>
      </c>
      <c r="D63" s="30" t="s">
        <v>11</v>
      </c>
      <c r="E63" s="31">
        <v>4</v>
      </c>
      <c r="F63" s="11"/>
      <c r="G63" s="85">
        <f t="shared" si="3"/>
        <v>0</v>
      </c>
    </row>
    <row r="64" spans="1:8" ht="62.5" x14ac:dyDescent="0.25">
      <c r="A64" s="42">
        <f t="shared" si="4"/>
        <v>18</v>
      </c>
      <c r="B64" s="47" t="s">
        <v>62</v>
      </c>
      <c r="C64" s="45" t="s">
        <v>234</v>
      </c>
      <c r="D64" s="30" t="s">
        <v>11</v>
      </c>
      <c r="E64" s="31">
        <v>3</v>
      </c>
      <c r="F64" s="11"/>
      <c r="G64" s="85">
        <f>ROUND(E64*F64,2)</f>
        <v>0</v>
      </c>
    </row>
    <row r="65" spans="1:7" ht="62.5" x14ac:dyDescent="0.25">
      <c r="A65" s="42">
        <f t="shared" si="4"/>
        <v>19</v>
      </c>
      <c r="B65" s="47" t="s">
        <v>62</v>
      </c>
      <c r="C65" s="45" t="s">
        <v>235</v>
      </c>
      <c r="D65" s="30" t="s">
        <v>11</v>
      </c>
      <c r="E65" s="31">
        <v>1</v>
      </c>
      <c r="F65" s="11"/>
      <c r="G65" s="85">
        <f t="shared" si="3"/>
        <v>0</v>
      </c>
    </row>
    <row r="66" spans="1:7" ht="25" x14ac:dyDescent="0.25">
      <c r="A66" s="42">
        <f t="shared" si="4"/>
        <v>20</v>
      </c>
      <c r="B66" s="47" t="s">
        <v>62</v>
      </c>
      <c r="C66" s="45" t="s">
        <v>236</v>
      </c>
      <c r="D66" s="30" t="s">
        <v>11</v>
      </c>
      <c r="E66" s="31">
        <v>1</v>
      </c>
      <c r="F66" s="11"/>
      <c r="G66" s="85">
        <f t="shared" si="3"/>
        <v>0</v>
      </c>
    </row>
    <row r="67" spans="1:7" ht="37.5" x14ac:dyDescent="0.25">
      <c r="A67" s="42">
        <f t="shared" si="4"/>
        <v>21</v>
      </c>
      <c r="B67" s="47" t="s">
        <v>62</v>
      </c>
      <c r="C67" s="45" t="s">
        <v>237</v>
      </c>
      <c r="D67" s="30" t="s">
        <v>11</v>
      </c>
      <c r="E67" s="31">
        <v>1</v>
      </c>
      <c r="F67" s="11"/>
      <c r="G67" s="85">
        <f t="shared" si="3"/>
        <v>0</v>
      </c>
    </row>
    <row r="68" spans="1:7" ht="25" x14ac:dyDescent="0.25">
      <c r="A68" s="42">
        <f t="shared" si="4"/>
        <v>22</v>
      </c>
      <c r="B68" s="47" t="s">
        <v>62</v>
      </c>
      <c r="C68" s="45" t="s">
        <v>238</v>
      </c>
      <c r="D68" s="30" t="s">
        <v>11</v>
      </c>
      <c r="E68" s="31">
        <v>2</v>
      </c>
      <c r="F68" s="11"/>
      <c r="G68" s="85">
        <f t="shared" si="3"/>
        <v>0</v>
      </c>
    </row>
    <row r="69" spans="1:7" ht="50.25" customHeight="1" x14ac:dyDescent="0.25">
      <c r="A69" s="42">
        <f t="shared" si="4"/>
        <v>23</v>
      </c>
      <c r="B69" s="47" t="s">
        <v>62</v>
      </c>
      <c r="C69" s="45" t="s">
        <v>239</v>
      </c>
      <c r="D69" s="30" t="s">
        <v>11</v>
      </c>
      <c r="E69" s="31">
        <v>1</v>
      </c>
      <c r="F69" s="11"/>
      <c r="G69" s="85">
        <f t="shared" si="3"/>
        <v>0</v>
      </c>
    </row>
    <row r="70" spans="1:7" ht="25" x14ac:dyDescent="0.25">
      <c r="A70" s="42">
        <f t="shared" si="4"/>
        <v>24</v>
      </c>
      <c r="B70" s="47" t="s">
        <v>62</v>
      </c>
      <c r="C70" s="45" t="s">
        <v>240</v>
      </c>
      <c r="D70" s="30" t="s">
        <v>11</v>
      </c>
      <c r="E70" s="31">
        <v>1</v>
      </c>
      <c r="F70" s="11"/>
      <c r="G70" s="85">
        <f t="shared" si="3"/>
        <v>0</v>
      </c>
    </row>
    <row r="71" spans="1:7" ht="27.75" customHeight="1" x14ac:dyDescent="0.25">
      <c r="A71" s="42">
        <f t="shared" si="4"/>
        <v>25</v>
      </c>
      <c r="B71" s="47" t="s">
        <v>62</v>
      </c>
      <c r="C71" s="45" t="s">
        <v>64</v>
      </c>
      <c r="D71" s="30" t="s">
        <v>11</v>
      </c>
      <c r="E71" s="31">
        <v>2</v>
      </c>
      <c r="F71" s="11"/>
      <c r="G71" s="85">
        <f>ROUND(E71*F71,2)</f>
        <v>0</v>
      </c>
    </row>
    <row r="72" spans="1:7" ht="62.5" x14ac:dyDescent="0.25">
      <c r="A72" s="42">
        <f t="shared" si="4"/>
        <v>26</v>
      </c>
      <c r="B72" s="47" t="s">
        <v>62</v>
      </c>
      <c r="C72" s="49" t="s">
        <v>18</v>
      </c>
      <c r="D72" s="30" t="s">
        <v>19</v>
      </c>
      <c r="E72" s="30">
        <v>1</v>
      </c>
      <c r="F72" s="11"/>
      <c r="G72" s="85">
        <f>ROUND(E72*F72,2)</f>
        <v>0</v>
      </c>
    </row>
    <row r="73" spans="1:7" x14ac:dyDescent="0.25">
      <c r="B73" s="47"/>
      <c r="C73" s="54" t="s">
        <v>6</v>
      </c>
      <c r="D73" s="37" t="s">
        <v>11</v>
      </c>
      <c r="E73" s="38">
        <v>1</v>
      </c>
      <c r="F73" s="9">
        <f>SUM(G45:G72)</f>
        <v>0</v>
      </c>
      <c r="G73" s="82">
        <f>F73*E73</f>
        <v>0</v>
      </c>
    </row>
    <row r="74" spans="1:7" x14ac:dyDescent="0.25">
      <c r="B74" s="47"/>
      <c r="C74" s="45"/>
      <c r="F74" s="11"/>
      <c r="G74" s="85"/>
    </row>
    <row r="75" spans="1:7" x14ac:dyDescent="0.25">
      <c r="A75" s="27" t="s">
        <v>65</v>
      </c>
      <c r="B75" s="28"/>
      <c r="C75" s="29" t="s">
        <v>66</v>
      </c>
      <c r="F75" s="11"/>
      <c r="G75" s="84"/>
    </row>
    <row r="76" spans="1:7" ht="162.75" customHeight="1" x14ac:dyDescent="0.25">
      <c r="A76" s="42" t="s">
        <v>29</v>
      </c>
      <c r="B76" s="47" t="s">
        <v>67</v>
      </c>
      <c r="C76" s="55" t="s">
        <v>246</v>
      </c>
      <c r="D76" s="30" t="s">
        <v>11</v>
      </c>
      <c r="E76" s="31">
        <v>1</v>
      </c>
      <c r="F76" s="11"/>
      <c r="G76" s="85">
        <f t="shared" ref="G76:G91" si="5">ROUND(E76*F76,2)</f>
        <v>0</v>
      </c>
    </row>
    <row r="77" spans="1:7" ht="37.5" x14ac:dyDescent="0.25">
      <c r="A77" s="42">
        <f>A76+1</f>
        <v>2</v>
      </c>
      <c r="B77" s="47" t="s">
        <v>67</v>
      </c>
      <c r="C77" s="45" t="s">
        <v>68</v>
      </c>
      <c r="D77" s="30" t="s">
        <v>11</v>
      </c>
      <c r="E77" s="31">
        <v>4</v>
      </c>
      <c r="F77" s="5"/>
      <c r="G77" s="85">
        <f t="shared" si="5"/>
        <v>0</v>
      </c>
    </row>
    <row r="78" spans="1:7" ht="62.5" x14ac:dyDescent="0.25">
      <c r="A78" s="42">
        <f t="shared" ref="A78:A92" si="6">A77+1</f>
        <v>3</v>
      </c>
      <c r="B78" s="47" t="s">
        <v>67</v>
      </c>
      <c r="C78" s="45" t="s">
        <v>69</v>
      </c>
      <c r="D78" s="30" t="s">
        <v>11</v>
      </c>
      <c r="E78" s="31">
        <v>16</v>
      </c>
      <c r="F78" s="5"/>
      <c r="G78" s="85">
        <f t="shared" si="5"/>
        <v>0</v>
      </c>
    </row>
    <row r="79" spans="1:7" ht="37.5" x14ac:dyDescent="0.25">
      <c r="A79" s="42">
        <f t="shared" si="6"/>
        <v>4</v>
      </c>
      <c r="B79" s="47" t="s">
        <v>67</v>
      </c>
      <c r="C79" s="45" t="s">
        <v>70</v>
      </c>
      <c r="D79" s="30" t="s">
        <v>11</v>
      </c>
      <c r="E79" s="31">
        <v>2</v>
      </c>
      <c r="F79" s="5"/>
      <c r="G79" s="85">
        <f t="shared" si="5"/>
        <v>0</v>
      </c>
    </row>
    <row r="80" spans="1:7" ht="62.5" x14ac:dyDescent="0.25">
      <c r="A80" s="42">
        <f t="shared" si="6"/>
        <v>5</v>
      </c>
      <c r="B80" s="47" t="s">
        <v>67</v>
      </c>
      <c r="C80" s="45" t="s">
        <v>71</v>
      </c>
      <c r="D80" s="30" t="s">
        <v>11</v>
      </c>
      <c r="E80" s="31">
        <v>8</v>
      </c>
      <c r="F80" s="5"/>
      <c r="G80" s="85">
        <f t="shared" si="5"/>
        <v>0</v>
      </c>
    </row>
    <row r="81" spans="1:8" ht="62.5" x14ac:dyDescent="0.25">
      <c r="A81" s="42">
        <f t="shared" si="6"/>
        <v>6</v>
      </c>
      <c r="B81" s="47" t="s">
        <v>67</v>
      </c>
      <c r="C81" s="56" t="s">
        <v>72</v>
      </c>
      <c r="D81" s="30" t="s">
        <v>11</v>
      </c>
      <c r="E81" s="31">
        <v>2</v>
      </c>
      <c r="F81" s="5"/>
      <c r="G81" s="85">
        <f t="shared" si="5"/>
        <v>0</v>
      </c>
    </row>
    <row r="82" spans="1:8" ht="62.5" x14ac:dyDescent="0.25">
      <c r="A82" s="42">
        <f t="shared" si="6"/>
        <v>7</v>
      </c>
      <c r="B82" s="47" t="s">
        <v>67</v>
      </c>
      <c r="C82" s="56" t="s">
        <v>73</v>
      </c>
      <c r="D82" s="30" t="s">
        <v>11</v>
      </c>
      <c r="E82" s="31">
        <v>4</v>
      </c>
      <c r="F82" s="5"/>
      <c r="G82" s="85">
        <f t="shared" si="5"/>
        <v>0</v>
      </c>
    </row>
    <row r="83" spans="1:8" ht="87.5" x14ac:dyDescent="0.25">
      <c r="A83" s="42">
        <f t="shared" si="6"/>
        <v>8</v>
      </c>
      <c r="B83" s="47" t="s">
        <v>67</v>
      </c>
      <c r="C83" s="45" t="s">
        <v>216</v>
      </c>
      <c r="D83" s="30" t="s">
        <v>11</v>
      </c>
      <c r="E83" s="31">
        <v>1</v>
      </c>
      <c r="F83" s="11"/>
      <c r="G83" s="85">
        <f t="shared" si="5"/>
        <v>0</v>
      </c>
    </row>
    <row r="84" spans="1:8" ht="62.5" x14ac:dyDescent="0.25">
      <c r="A84" s="42">
        <f t="shared" si="6"/>
        <v>9</v>
      </c>
      <c r="B84" s="47" t="s">
        <v>67</v>
      </c>
      <c r="C84" s="45" t="s">
        <v>74</v>
      </c>
      <c r="D84" s="30" t="s">
        <v>11</v>
      </c>
      <c r="E84" s="31">
        <v>1</v>
      </c>
      <c r="F84" s="11"/>
      <c r="G84" s="85">
        <f t="shared" si="5"/>
        <v>0</v>
      </c>
    </row>
    <row r="85" spans="1:8" ht="50" x14ac:dyDescent="0.25">
      <c r="A85" s="42">
        <f t="shared" si="6"/>
        <v>10</v>
      </c>
      <c r="B85" s="47" t="s">
        <v>67</v>
      </c>
      <c r="C85" s="45" t="s">
        <v>75</v>
      </c>
      <c r="D85" s="30" t="s">
        <v>11</v>
      </c>
      <c r="E85" s="31">
        <v>2</v>
      </c>
      <c r="F85" s="11"/>
      <c r="G85" s="85">
        <f t="shared" si="5"/>
        <v>0</v>
      </c>
    </row>
    <row r="86" spans="1:8" ht="50" x14ac:dyDescent="0.25">
      <c r="A86" s="42">
        <f t="shared" si="6"/>
        <v>11</v>
      </c>
      <c r="B86" s="47" t="s">
        <v>67</v>
      </c>
      <c r="C86" s="45" t="s">
        <v>247</v>
      </c>
      <c r="D86" s="30" t="s">
        <v>11</v>
      </c>
      <c r="E86" s="31">
        <v>2</v>
      </c>
      <c r="F86" s="11"/>
      <c r="G86" s="85">
        <f t="shared" si="5"/>
        <v>0</v>
      </c>
      <c r="H86" s="15"/>
    </row>
    <row r="87" spans="1:8" ht="37.5" x14ac:dyDescent="0.25">
      <c r="A87" s="42">
        <f t="shared" si="6"/>
        <v>12</v>
      </c>
      <c r="B87" s="47" t="s">
        <v>67</v>
      </c>
      <c r="C87" s="45" t="s">
        <v>76</v>
      </c>
      <c r="D87" s="30" t="s">
        <v>11</v>
      </c>
      <c r="E87" s="31">
        <v>1</v>
      </c>
      <c r="F87" s="11"/>
      <c r="G87" s="85">
        <f t="shared" si="5"/>
        <v>0</v>
      </c>
    </row>
    <row r="88" spans="1:8" ht="37.5" x14ac:dyDescent="0.25">
      <c r="A88" s="42">
        <f t="shared" si="6"/>
        <v>13</v>
      </c>
      <c r="B88" s="47" t="s">
        <v>67</v>
      </c>
      <c r="C88" s="45" t="s">
        <v>77</v>
      </c>
      <c r="D88" s="30" t="s">
        <v>11</v>
      </c>
      <c r="E88" s="31">
        <v>1</v>
      </c>
      <c r="F88" s="11"/>
      <c r="G88" s="85">
        <f t="shared" si="5"/>
        <v>0</v>
      </c>
    </row>
    <row r="89" spans="1:8" ht="25" x14ac:dyDescent="0.25">
      <c r="A89" s="42">
        <f t="shared" si="6"/>
        <v>14</v>
      </c>
      <c r="B89" s="47" t="s">
        <v>67</v>
      </c>
      <c r="C89" s="45" t="s">
        <v>78</v>
      </c>
      <c r="D89" s="30" t="s">
        <v>11</v>
      </c>
      <c r="E89" s="31">
        <v>1</v>
      </c>
      <c r="F89" s="11"/>
      <c r="G89" s="85">
        <f t="shared" si="5"/>
        <v>0</v>
      </c>
    </row>
    <row r="90" spans="1:8" ht="37.5" x14ac:dyDescent="0.25">
      <c r="A90" s="42">
        <f t="shared" si="6"/>
        <v>15</v>
      </c>
      <c r="B90" s="47" t="s">
        <v>67</v>
      </c>
      <c r="C90" s="45" t="s">
        <v>79</v>
      </c>
      <c r="D90" s="30" t="s">
        <v>11</v>
      </c>
      <c r="E90" s="31">
        <v>1</v>
      </c>
      <c r="F90" s="11"/>
      <c r="G90" s="85">
        <f t="shared" si="5"/>
        <v>0</v>
      </c>
    </row>
    <row r="91" spans="1:8" ht="50" x14ac:dyDescent="0.25">
      <c r="A91" s="42">
        <f t="shared" si="6"/>
        <v>16</v>
      </c>
      <c r="B91" s="47" t="s">
        <v>67</v>
      </c>
      <c r="C91" s="45" t="s">
        <v>80</v>
      </c>
      <c r="D91" s="30" t="s">
        <v>11</v>
      </c>
      <c r="E91" s="31">
        <v>5</v>
      </c>
      <c r="F91" s="11"/>
      <c r="G91" s="85">
        <f t="shared" si="5"/>
        <v>0</v>
      </c>
    </row>
    <row r="92" spans="1:8" ht="62.5" x14ac:dyDescent="0.25">
      <c r="A92" s="42">
        <f t="shared" si="6"/>
        <v>17</v>
      </c>
      <c r="B92" s="47" t="s">
        <v>67</v>
      </c>
      <c r="C92" s="49" t="s">
        <v>18</v>
      </c>
      <c r="D92" s="30" t="s">
        <v>19</v>
      </c>
      <c r="E92" s="30">
        <v>1</v>
      </c>
      <c r="F92" s="11"/>
      <c r="G92" s="85">
        <f>ROUND(E92*F92,2)</f>
        <v>0</v>
      </c>
    </row>
    <row r="93" spans="1:8" ht="25" x14ac:dyDescent="0.25">
      <c r="A93" s="50" t="s">
        <v>212</v>
      </c>
      <c r="B93" s="50" t="s">
        <v>67</v>
      </c>
      <c r="C93" s="51" t="s">
        <v>217</v>
      </c>
      <c r="D93" s="52" t="s">
        <v>11</v>
      </c>
      <c r="E93" s="53">
        <v>1</v>
      </c>
      <c r="F93" s="13"/>
      <c r="G93" s="86">
        <f>ROUND(E93*F93,2)</f>
        <v>0</v>
      </c>
    </row>
    <row r="94" spans="1:8" x14ac:dyDescent="0.25">
      <c r="B94" s="47"/>
      <c r="C94" s="54" t="s">
        <v>6</v>
      </c>
      <c r="D94" s="37" t="s">
        <v>11</v>
      </c>
      <c r="E94" s="38">
        <v>1</v>
      </c>
      <c r="F94" s="9">
        <f>SUM(G76:G93)</f>
        <v>0</v>
      </c>
      <c r="G94" s="82">
        <f>F94*E94</f>
        <v>0</v>
      </c>
    </row>
    <row r="95" spans="1:8" x14ac:dyDescent="0.25">
      <c r="A95" s="27"/>
      <c r="B95" s="28"/>
      <c r="C95" s="29"/>
      <c r="F95" s="11"/>
      <c r="G95" s="84"/>
    </row>
    <row r="96" spans="1:8" x14ac:dyDescent="0.25">
      <c r="A96" s="37" t="s">
        <v>81</v>
      </c>
      <c r="B96" s="27"/>
      <c r="C96" s="37" t="s">
        <v>14</v>
      </c>
      <c r="D96" s="37" t="s">
        <v>11</v>
      </c>
      <c r="E96" s="38">
        <v>1</v>
      </c>
      <c r="F96" s="9">
        <f>G94+G73+G44</f>
        <v>0</v>
      </c>
      <c r="G96" s="82">
        <f>F96*E96</f>
        <v>0</v>
      </c>
    </row>
    <row r="97" spans="1:7" x14ac:dyDescent="0.25">
      <c r="F97" s="11"/>
      <c r="G97" s="84"/>
    </row>
    <row r="98" spans="1:7" ht="12.75" customHeight="1" x14ac:dyDescent="0.25">
      <c r="F98" s="11"/>
      <c r="G98" s="84"/>
    </row>
    <row r="99" spans="1:7" x14ac:dyDescent="0.25">
      <c r="A99" s="27" t="s">
        <v>82</v>
      </c>
      <c r="B99" s="28"/>
      <c r="C99" s="29" t="s">
        <v>83</v>
      </c>
      <c r="F99" s="11"/>
      <c r="G99" s="84"/>
    </row>
    <row r="100" spans="1:7" x14ac:dyDescent="0.25">
      <c r="A100" s="27"/>
      <c r="B100" s="28"/>
      <c r="C100" s="29"/>
      <c r="F100" s="11"/>
      <c r="G100" s="84"/>
    </row>
    <row r="101" spans="1:7" ht="150" x14ac:dyDescent="0.25">
      <c r="A101" s="42" t="s">
        <v>29</v>
      </c>
      <c r="B101" s="47" t="s">
        <v>84</v>
      </c>
      <c r="C101" s="58" t="s">
        <v>85</v>
      </c>
      <c r="D101" s="30" t="s">
        <v>11</v>
      </c>
      <c r="E101" s="31">
        <v>4</v>
      </c>
      <c r="F101" s="11"/>
      <c r="G101" s="85">
        <f>ROUND(E101*F101,2)</f>
        <v>0</v>
      </c>
    </row>
    <row r="102" spans="1:7" ht="150" x14ac:dyDescent="0.25">
      <c r="A102" s="42">
        <f>A101+1</f>
        <v>2</v>
      </c>
      <c r="B102" s="47" t="s">
        <v>86</v>
      </c>
      <c r="C102" s="58" t="s">
        <v>87</v>
      </c>
      <c r="D102" s="30" t="s">
        <v>11</v>
      </c>
      <c r="E102" s="31">
        <v>2</v>
      </c>
      <c r="F102" s="11"/>
      <c r="G102" s="85">
        <f>ROUND(E102*F102,2)</f>
        <v>0</v>
      </c>
    </row>
    <row r="103" spans="1:7" ht="75" x14ac:dyDescent="0.25">
      <c r="A103" s="42">
        <f>A102+1</f>
        <v>3</v>
      </c>
      <c r="B103" s="47"/>
      <c r="C103" s="58" t="s">
        <v>88</v>
      </c>
      <c r="D103" s="30" t="s">
        <v>8</v>
      </c>
      <c r="E103" s="31">
        <v>1</v>
      </c>
      <c r="F103" s="11"/>
      <c r="G103" s="85">
        <f>ROUND(E103*F103,2)</f>
        <v>0</v>
      </c>
    </row>
    <row r="104" spans="1:7" ht="25" x14ac:dyDescent="0.25">
      <c r="A104" s="42">
        <f>A103+1</f>
        <v>4</v>
      </c>
      <c r="C104" s="58" t="s">
        <v>89</v>
      </c>
      <c r="D104" s="30" t="s">
        <v>8</v>
      </c>
      <c r="E104" s="31">
        <v>1</v>
      </c>
      <c r="F104" s="11"/>
      <c r="G104" s="85">
        <f>ROUND(E104*F104,2)</f>
        <v>0</v>
      </c>
    </row>
    <row r="105" spans="1:7" x14ac:dyDescent="0.25">
      <c r="C105" s="45"/>
      <c r="F105" s="11"/>
      <c r="G105" s="85"/>
    </row>
    <row r="106" spans="1:7" x14ac:dyDescent="0.25">
      <c r="A106" s="37" t="s">
        <v>82</v>
      </c>
      <c r="B106" s="27"/>
      <c r="C106" s="37" t="s">
        <v>90</v>
      </c>
      <c r="D106" s="37" t="s">
        <v>11</v>
      </c>
      <c r="E106" s="38">
        <v>1</v>
      </c>
      <c r="F106" s="9">
        <f>SUM(G101:G104)</f>
        <v>0</v>
      </c>
      <c r="G106" s="82">
        <f>F106*E106</f>
        <v>0</v>
      </c>
    </row>
    <row r="107" spans="1:7" x14ac:dyDescent="0.25">
      <c r="C107" s="45"/>
      <c r="F107" s="11"/>
      <c r="G107" s="85"/>
    </row>
    <row r="108" spans="1:7" ht="18" customHeight="1" x14ac:dyDescent="0.25">
      <c r="A108" s="27" t="s">
        <v>91</v>
      </c>
      <c r="B108" s="28"/>
      <c r="C108" s="29" t="s">
        <v>92</v>
      </c>
      <c r="F108" s="11"/>
      <c r="G108" s="84"/>
    </row>
    <row r="109" spans="1:7" x14ac:dyDescent="0.25">
      <c r="C109" s="45"/>
      <c r="F109" s="11"/>
      <c r="G109" s="85"/>
    </row>
    <row r="110" spans="1:7" ht="25" x14ac:dyDescent="0.25">
      <c r="A110" s="42" t="s">
        <v>29</v>
      </c>
      <c r="C110" s="45" t="s">
        <v>93</v>
      </c>
      <c r="D110" s="30" t="s">
        <v>15</v>
      </c>
      <c r="E110" s="31">
        <v>195</v>
      </c>
      <c r="F110" s="11"/>
      <c r="G110" s="85">
        <f>ROUND(E110*F110,2)</f>
        <v>0</v>
      </c>
    </row>
    <row r="111" spans="1:7" ht="25" x14ac:dyDescent="0.25">
      <c r="A111" s="42">
        <f>A110+1</f>
        <v>2</v>
      </c>
      <c r="C111" s="45" t="s">
        <v>94</v>
      </c>
      <c r="D111" s="30" t="s">
        <v>15</v>
      </c>
      <c r="E111" s="31">
        <v>235</v>
      </c>
      <c r="F111" s="11"/>
      <c r="G111" s="85">
        <f t="shared" ref="G111:G117" si="7">ROUND(E111*F111,2)</f>
        <v>0</v>
      </c>
    </row>
    <row r="112" spans="1:7" ht="25" x14ac:dyDescent="0.25">
      <c r="A112" s="42">
        <f t="shared" ref="A112:A137" si="8">A111+1</f>
        <v>3</v>
      </c>
      <c r="C112" s="45" t="s">
        <v>95</v>
      </c>
      <c r="D112" s="30" t="s">
        <v>15</v>
      </c>
      <c r="E112" s="31">
        <v>200</v>
      </c>
      <c r="F112" s="11"/>
      <c r="G112" s="85">
        <f t="shared" si="7"/>
        <v>0</v>
      </c>
    </row>
    <row r="113" spans="1:7" ht="28.5" customHeight="1" x14ac:dyDescent="0.25">
      <c r="A113" s="42">
        <f t="shared" si="8"/>
        <v>4</v>
      </c>
      <c r="C113" s="45" t="s">
        <v>96</v>
      </c>
      <c r="D113" s="30" t="s">
        <v>15</v>
      </c>
      <c r="E113" s="31">
        <v>9000</v>
      </c>
      <c r="F113" s="11"/>
      <c r="G113" s="85">
        <f t="shared" si="7"/>
        <v>0</v>
      </c>
    </row>
    <row r="114" spans="1:7" ht="25" x14ac:dyDescent="0.25">
      <c r="A114" s="42">
        <f t="shared" si="8"/>
        <v>5</v>
      </c>
      <c r="C114" s="45" t="s">
        <v>97</v>
      </c>
      <c r="D114" s="30" t="s">
        <v>11</v>
      </c>
      <c r="E114" s="31">
        <v>342</v>
      </c>
      <c r="F114" s="11"/>
      <c r="G114" s="85">
        <f t="shared" si="7"/>
        <v>0</v>
      </c>
    </row>
    <row r="115" spans="1:7" ht="37.5" x14ac:dyDescent="0.25">
      <c r="A115" s="42">
        <f t="shared" si="8"/>
        <v>6</v>
      </c>
      <c r="C115" s="45" t="s">
        <v>98</v>
      </c>
      <c r="D115" s="30" t="s">
        <v>11</v>
      </c>
      <c r="E115" s="31">
        <v>245</v>
      </c>
      <c r="F115" s="11"/>
      <c r="G115" s="85">
        <f t="shared" si="7"/>
        <v>0</v>
      </c>
    </row>
    <row r="116" spans="1:7" ht="66" customHeight="1" x14ac:dyDescent="0.25">
      <c r="A116" s="42">
        <f t="shared" si="8"/>
        <v>7</v>
      </c>
      <c r="C116" s="45" t="s">
        <v>99</v>
      </c>
      <c r="D116" s="30" t="s">
        <v>15</v>
      </c>
      <c r="E116" s="31">
        <v>720</v>
      </c>
      <c r="F116" s="11"/>
      <c r="G116" s="85">
        <f t="shared" si="7"/>
        <v>0</v>
      </c>
    </row>
    <row r="117" spans="1:7" ht="250.5" x14ac:dyDescent="0.25">
      <c r="A117" s="42">
        <f t="shared" si="8"/>
        <v>8</v>
      </c>
      <c r="C117" s="45" t="s">
        <v>100</v>
      </c>
      <c r="D117" s="30" t="s">
        <v>8</v>
      </c>
      <c r="E117" s="31">
        <v>1</v>
      </c>
      <c r="F117" s="11"/>
      <c r="G117" s="85">
        <f t="shared" si="7"/>
        <v>0</v>
      </c>
    </row>
    <row r="118" spans="1:7" ht="262.5" x14ac:dyDescent="0.25">
      <c r="A118" s="42">
        <f t="shared" si="8"/>
        <v>9</v>
      </c>
      <c r="C118" s="45" t="s">
        <v>101</v>
      </c>
      <c r="D118" s="30" t="s">
        <v>8</v>
      </c>
      <c r="E118" s="31">
        <v>1</v>
      </c>
      <c r="F118" s="11"/>
      <c r="G118" s="85">
        <f>ROUND(E118*F118,2)</f>
        <v>0</v>
      </c>
    </row>
    <row r="119" spans="1:7" ht="25" x14ac:dyDescent="0.25">
      <c r="A119" s="42">
        <f t="shared" si="8"/>
        <v>10</v>
      </c>
      <c r="B119" s="43" t="s">
        <v>30</v>
      </c>
      <c r="C119" s="45" t="s">
        <v>102</v>
      </c>
      <c r="D119" s="30" t="s">
        <v>22</v>
      </c>
      <c r="E119" s="31">
        <v>2</v>
      </c>
      <c r="F119" s="11"/>
      <c r="G119" s="84">
        <f>E119*F119</f>
        <v>0</v>
      </c>
    </row>
    <row r="120" spans="1:7" ht="25" x14ac:dyDescent="0.25">
      <c r="A120" s="42">
        <f t="shared" si="8"/>
        <v>11</v>
      </c>
      <c r="B120" s="43" t="s">
        <v>30</v>
      </c>
      <c r="C120" s="45" t="s">
        <v>103</v>
      </c>
      <c r="D120" s="30" t="s">
        <v>8</v>
      </c>
      <c r="E120" s="31">
        <v>1</v>
      </c>
      <c r="F120" s="11"/>
      <c r="G120" s="84">
        <f>E120*F120</f>
        <v>0</v>
      </c>
    </row>
    <row r="121" spans="1:7" ht="25" x14ac:dyDescent="0.25">
      <c r="A121" s="42">
        <f t="shared" si="8"/>
        <v>12</v>
      </c>
      <c r="B121" s="43" t="s">
        <v>30</v>
      </c>
      <c r="C121" s="45" t="s">
        <v>104</v>
      </c>
      <c r="D121" s="30" t="s">
        <v>8</v>
      </c>
      <c r="E121" s="31">
        <v>1</v>
      </c>
      <c r="F121" s="11"/>
      <c r="G121" s="84">
        <f>E121*F121</f>
        <v>0</v>
      </c>
    </row>
    <row r="122" spans="1:7" ht="25" x14ac:dyDescent="0.25">
      <c r="A122" s="42">
        <f t="shared" si="8"/>
        <v>13</v>
      </c>
      <c r="B122" s="43" t="s">
        <v>30</v>
      </c>
      <c r="C122" s="45" t="s">
        <v>105</v>
      </c>
      <c r="D122" s="30" t="s">
        <v>8</v>
      </c>
      <c r="E122" s="31">
        <v>1</v>
      </c>
      <c r="F122" s="11"/>
      <c r="G122" s="84">
        <f>E122*F122</f>
        <v>0</v>
      </c>
    </row>
    <row r="123" spans="1:7" ht="37.5" x14ac:dyDescent="0.25">
      <c r="A123" s="42">
        <f t="shared" si="8"/>
        <v>14</v>
      </c>
      <c r="B123" s="47" t="s">
        <v>106</v>
      </c>
      <c r="C123" s="49" t="s">
        <v>107</v>
      </c>
      <c r="D123" s="30" t="s">
        <v>15</v>
      </c>
      <c r="E123" s="31">
        <v>385</v>
      </c>
      <c r="F123" s="11"/>
      <c r="G123" s="85">
        <f>ROUND(E123*F123,2)</f>
        <v>0</v>
      </c>
    </row>
    <row r="124" spans="1:7" ht="37.5" x14ac:dyDescent="0.25">
      <c r="A124" s="42">
        <f t="shared" si="8"/>
        <v>15</v>
      </c>
      <c r="B124" s="47" t="s">
        <v>106</v>
      </c>
      <c r="C124" s="49" t="s">
        <v>108</v>
      </c>
      <c r="D124" s="30" t="s">
        <v>15</v>
      </c>
      <c r="E124" s="31">
        <v>85</v>
      </c>
      <c r="F124" s="11"/>
      <c r="G124" s="85">
        <f>ROUND(E124*F124,2)</f>
        <v>0</v>
      </c>
    </row>
    <row r="125" spans="1:7" ht="37.5" x14ac:dyDescent="0.25">
      <c r="A125" s="42">
        <f t="shared" si="8"/>
        <v>16</v>
      </c>
      <c r="B125" s="47" t="s">
        <v>106</v>
      </c>
      <c r="C125" s="49" t="s">
        <v>109</v>
      </c>
      <c r="D125" s="30" t="s">
        <v>15</v>
      </c>
      <c r="E125" s="31">
        <v>145</v>
      </c>
      <c r="F125" s="11"/>
      <c r="G125" s="85">
        <f>ROUND(E125*F125,2)</f>
        <v>0</v>
      </c>
    </row>
    <row r="126" spans="1:7" ht="37.5" x14ac:dyDescent="0.25">
      <c r="A126" s="42">
        <f t="shared" si="8"/>
        <v>17</v>
      </c>
      <c r="B126" s="47" t="s">
        <v>106</v>
      </c>
      <c r="C126" s="49" t="s">
        <v>110</v>
      </c>
      <c r="D126" s="30" t="s">
        <v>15</v>
      </c>
      <c r="E126" s="31">
        <v>80</v>
      </c>
      <c r="F126" s="11"/>
      <c r="G126" s="85">
        <f t="shared" ref="G126:G134" si="9">ROUND(E126*F126,2)</f>
        <v>0</v>
      </c>
    </row>
    <row r="127" spans="1:7" ht="25" x14ac:dyDescent="0.25">
      <c r="A127" s="42">
        <f t="shared" si="8"/>
        <v>18</v>
      </c>
      <c r="B127" s="43" t="s">
        <v>30</v>
      </c>
      <c r="C127" s="45" t="s">
        <v>111</v>
      </c>
      <c r="D127" s="30" t="s">
        <v>15</v>
      </c>
      <c r="E127" s="31">
        <v>45</v>
      </c>
      <c r="F127" s="11"/>
      <c r="G127" s="85">
        <f t="shared" si="9"/>
        <v>0</v>
      </c>
    </row>
    <row r="128" spans="1:7" ht="25" x14ac:dyDescent="0.25">
      <c r="A128" s="42">
        <f t="shared" si="8"/>
        <v>19</v>
      </c>
      <c r="B128" s="43" t="s">
        <v>30</v>
      </c>
      <c r="C128" s="45" t="s">
        <v>112</v>
      </c>
      <c r="D128" s="30" t="s">
        <v>15</v>
      </c>
      <c r="E128" s="31">
        <v>35</v>
      </c>
      <c r="F128" s="11"/>
      <c r="G128" s="85">
        <f t="shared" si="9"/>
        <v>0</v>
      </c>
    </row>
    <row r="129" spans="1:7" ht="25" x14ac:dyDescent="0.25">
      <c r="A129" s="42">
        <f t="shared" si="8"/>
        <v>20</v>
      </c>
      <c r="B129" s="43" t="s">
        <v>30</v>
      </c>
      <c r="C129" s="45" t="s">
        <v>113</v>
      </c>
      <c r="D129" s="30" t="s">
        <v>15</v>
      </c>
      <c r="E129" s="31">
        <v>25</v>
      </c>
      <c r="F129" s="11"/>
      <c r="G129" s="85">
        <f t="shared" si="9"/>
        <v>0</v>
      </c>
    </row>
    <row r="130" spans="1:7" ht="25" x14ac:dyDescent="0.25">
      <c r="A130" s="42">
        <f t="shared" si="8"/>
        <v>21</v>
      </c>
      <c r="B130" s="47"/>
      <c r="C130" s="56" t="s">
        <v>114</v>
      </c>
      <c r="D130" s="30" t="s">
        <v>15</v>
      </c>
      <c r="E130" s="31">
        <v>40</v>
      </c>
      <c r="F130" s="11"/>
      <c r="G130" s="85">
        <f t="shared" si="9"/>
        <v>0</v>
      </c>
    </row>
    <row r="131" spans="1:7" x14ac:dyDescent="0.25">
      <c r="A131" s="42">
        <f t="shared" si="8"/>
        <v>22</v>
      </c>
      <c r="B131" s="47"/>
      <c r="C131" s="56" t="s">
        <v>115</v>
      </c>
      <c r="D131" s="30" t="s">
        <v>15</v>
      </c>
      <c r="E131" s="31">
        <v>85</v>
      </c>
      <c r="F131" s="11"/>
      <c r="G131" s="85">
        <f t="shared" si="9"/>
        <v>0</v>
      </c>
    </row>
    <row r="132" spans="1:7" x14ac:dyDescent="0.25">
      <c r="A132" s="42">
        <f t="shared" si="8"/>
        <v>23</v>
      </c>
      <c r="B132" s="47"/>
      <c r="C132" s="56" t="s">
        <v>116</v>
      </c>
      <c r="D132" s="30" t="s">
        <v>9</v>
      </c>
      <c r="E132" s="31">
        <v>2</v>
      </c>
      <c r="F132" s="11"/>
      <c r="G132" s="85">
        <f t="shared" si="9"/>
        <v>0</v>
      </c>
    </row>
    <row r="133" spans="1:7" x14ac:dyDescent="0.25">
      <c r="A133" s="42">
        <f t="shared" si="8"/>
        <v>24</v>
      </c>
      <c r="B133" s="47"/>
      <c r="C133" s="56" t="s">
        <v>117</v>
      </c>
      <c r="D133" s="30" t="s">
        <v>9</v>
      </c>
      <c r="E133" s="31">
        <v>1</v>
      </c>
      <c r="F133" s="11"/>
      <c r="G133" s="85">
        <f>ROUND(E133*F133,2)</f>
        <v>0</v>
      </c>
    </row>
    <row r="134" spans="1:7" x14ac:dyDescent="0.25">
      <c r="A134" s="42">
        <f t="shared" si="8"/>
        <v>25</v>
      </c>
      <c r="B134" s="47"/>
      <c r="C134" s="56" t="s">
        <v>118</v>
      </c>
      <c r="D134" s="30" t="s">
        <v>15</v>
      </c>
      <c r="E134" s="31">
        <v>25</v>
      </c>
      <c r="F134" s="11"/>
      <c r="G134" s="85">
        <f t="shared" si="9"/>
        <v>0</v>
      </c>
    </row>
    <row r="135" spans="1:7" x14ac:dyDescent="0.25">
      <c r="A135" s="42">
        <f t="shared" si="8"/>
        <v>26</v>
      </c>
      <c r="B135" s="47"/>
      <c r="C135" s="56" t="s">
        <v>119</v>
      </c>
      <c r="D135" s="30" t="s">
        <v>9</v>
      </c>
      <c r="E135" s="31">
        <v>1</v>
      </c>
      <c r="F135" s="11"/>
      <c r="G135" s="85">
        <f>ROUND(E135*F135,2)</f>
        <v>0</v>
      </c>
    </row>
    <row r="136" spans="1:7" x14ac:dyDescent="0.25">
      <c r="A136" s="42">
        <f t="shared" si="8"/>
        <v>27</v>
      </c>
      <c r="B136" s="47"/>
      <c r="C136" s="56" t="s">
        <v>120</v>
      </c>
      <c r="D136" s="30" t="s">
        <v>13</v>
      </c>
      <c r="E136" s="31">
        <v>1</v>
      </c>
      <c r="F136" s="11"/>
      <c r="G136" s="85">
        <f>ROUND(E136*F136,2)</f>
        <v>0</v>
      </c>
    </row>
    <row r="137" spans="1:7" ht="75" x14ac:dyDescent="0.25">
      <c r="A137" s="42">
        <f t="shared" si="8"/>
        <v>28</v>
      </c>
      <c r="B137" s="47"/>
      <c r="C137" s="56" t="s">
        <v>121</v>
      </c>
      <c r="D137" s="30" t="s">
        <v>13</v>
      </c>
      <c r="E137" s="31">
        <v>1</v>
      </c>
      <c r="F137" s="11"/>
      <c r="G137" s="85">
        <f>ROUND(E137*F137,2)</f>
        <v>0</v>
      </c>
    </row>
    <row r="138" spans="1:7" x14ac:dyDescent="0.25">
      <c r="A138" s="37" t="s">
        <v>91</v>
      </c>
      <c r="B138" s="27"/>
      <c r="C138" s="37" t="s">
        <v>122</v>
      </c>
      <c r="D138" s="37" t="s">
        <v>11</v>
      </c>
      <c r="E138" s="38">
        <v>1</v>
      </c>
      <c r="F138" s="9">
        <f>SUM(G110:G137)</f>
        <v>0</v>
      </c>
      <c r="G138" s="82">
        <f>F138*E138</f>
        <v>0</v>
      </c>
    </row>
    <row r="139" spans="1:7" x14ac:dyDescent="0.25">
      <c r="C139" s="59"/>
    </row>
    <row r="140" spans="1:7" x14ac:dyDescent="0.25">
      <c r="A140" s="27" t="s">
        <v>123</v>
      </c>
      <c r="B140" s="28"/>
      <c r="C140" s="29" t="s">
        <v>124</v>
      </c>
      <c r="F140" s="11"/>
      <c r="G140" s="84"/>
    </row>
    <row r="141" spans="1:7" x14ac:dyDescent="0.25">
      <c r="C141" s="45"/>
      <c r="F141" s="11"/>
      <c r="G141" s="85"/>
    </row>
    <row r="142" spans="1:7" ht="112.5" x14ac:dyDescent="0.25">
      <c r="A142" s="50" t="s">
        <v>207</v>
      </c>
      <c r="B142" s="50"/>
      <c r="C142" s="51" t="s">
        <v>218</v>
      </c>
      <c r="D142" s="52" t="s">
        <v>11</v>
      </c>
      <c r="E142" s="53">
        <v>2018</v>
      </c>
      <c r="F142" s="13"/>
      <c r="G142" s="53">
        <f>ROUND(E142*F142,2)</f>
        <v>0</v>
      </c>
    </row>
    <row r="143" spans="1:7" ht="62.5" x14ac:dyDescent="0.25">
      <c r="A143" s="42">
        <v>2</v>
      </c>
      <c r="C143" s="45" t="s">
        <v>125</v>
      </c>
      <c r="D143" s="30" t="s">
        <v>11</v>
      </c>
      <c r="E143" s="31">
        <v>1684</v>
      </c>
      <c r="F143" s="11"/>
      <c r="G143" s="85">
        <f>ROUND(E143*F143,2)</f>
        <v>0</v>
      </c>
    </row>
    <row r="144" spans="1:7" ht="123.75" customHeight="1" x14ac:dyDescent="0.25">
      <c r="A144" s="42">
        <f>A143+1</f>
        <v>3</v>
      </c>
      <c r="C144" s="45" t="s">
        <v>126</v>
      </c>
      <c r="D144" s="30" t="s">
        <v>13</v>
      </c>
      <c r="E144" s="31">
        <v>1</v>
      </c>
      <c r="F144" s="11"/>
      <c r="G144" s="85">
        <f>ROUND(E144*F144,2)</f>
        <v>0</v>
      </c>
    </row>
    <row r="145" spans="1:7" x14ac:dyDescent="0.25">
      <c r="C145" s="45"/>
      <c r="F145" s="11"/>
      <c r="G145" s="85"/>
    </row>
    <row r="146" spans="1:7" x14ac:dyDescent="0.25">
      <c r="A146" s="37" t="s">
        <v>123</v>
      </c>
      <c r="B146" s="27"/>
      <c r="C146" s="37" t="s">
        <v>127</v>
      </c>
      <c r="D146" s="37" t="s">
        <v>11</v>
      </c>
      <c r="E146" s="38">
        <v>1</v>
      </c>
      <c r="F146" s="9">
        <f>SUM(G142:G144)</f>
        <v>0</v>
      </c>
      <c r="G146" s="82">
        <f>F146*E146</f>
        <v>0</v>
      </c>
    </row>
    <row r="147" spans="1:7" x14ac:dyDescent="0.25">
      <c r="A147" s="37"/>
      <c r="B147" s="27"/>
      <c r="C147" s="37"/>
      <c r="D147" s="37"/>
      <c r="E147" s="38"/>
      <c r="F147" s="9"/>
      <c r="G147" s="82"/>
    </row>
    <row r="148" spans="1:7" x14ac:dyDescent="0.25">
      <c r="A148" s="60" t="s">
        <v>35</v>
      </c>
      <c r="B148" s="61"/>
      <c r="C148" s="41" t="s">
        <v>36</v>
      </c>
      <c r="D148" s="62" t="s">
        <v>9</v>
      </c>
      <c r="E148" s="63">
        <v>1</v>
      </c>
      <c r="F148" s="16">
        <f>G146+G138+G106+G96+G30</f>
        <v>0</v>
      </c>
      <c r="G148" s="87">
        <f>F148*E148</f>
        <v>0</v>
      </c>
    </row>
    <row r="149" spans="1:7" x14ac:dyDescent="0.25">
      <c r="C149" s="59"/>
    </row>
    <row r="150" spans="1:7" x14ac:dyDescent="0.25">
      <c r="A150" s="37"/>
      <c r="B150" s="27"/>
      <c r="C150" s="37"/>
      <c r="D150" s="37"/>
      <c r="E150" s="38"/>
      <c r="F150" s="9"/>
      <c r="G150" s="82"/>
    </row>
    <row r="151" spans="1:7" x14ac:dyDescent="0.25">
      <c r="A151" s="60" t="s">
        <v>128</v>
      </c>
      <c r="B151" s="61"/>
      <c r="C151" s="64" t="s">
        <v>21</v>
      </c>
      <c r="D151" s="60"/>
      <c r="E151" s="65"/>
      <c r="F151" s="16"/>
      <c r="G151" s="87"/>
    </row>
    <row r="152" spans="1:7" x14ac:dyDescent="0.25">
      <c r="C152" s="59"/>
    </row>
    <row r="153" spans="1:7" x14ac:dyDescent="0.25">
      <c r="A153" s="42">
        <v>1</v>
      </c>
      <c r="C153" s="56" t="s">
        <v>129</v>
      </c>
      <c r="D153" s="30" t="s">
        <v>8</v>
      </c>
      <c r="E153" s="31">
        <v>1</v>
      </c>
      <c r="F153" s="11"/>
      <c r="G153" s="85">
        <f t="shared" ref="G153:G159" si="10">ROUND(E153*F153,2)</f>
        <v>0</v>
      </c>
    </row>
    <row r="154" spans="1:7" ht="125" x14ac:dyDescent="0.25">
      <c r="A154" s="42">
        <f t="shared" ref="A154:A159" si="11">A153+1</f>
        <v>2</v>
      </c>
      <c r="B154" s="42"/>
      <c r="C154" s="49" t="s">
        <v>130</v>
      </c>
      <c r="D154" s="30" t="s">
        <v>8</v>
      </c>
      <c r="E154" s="30">
        <v>1</v>
      </c>
      <c r="F154" s="11"/>
      <c r="G154" s="84">
        <f>F154*E154</f>
        <v>0</v>
      </c>
    </row>
    <row r="155" spans="1:7" ht="87.5" x14ac:dyDescent="0.25">
      <c r="A155" s="42">
        <f t="shared" si="11"/>
        <v>3</v>
      </c>
      <c r="C155" s="56" t="s">
        <v>131</v>
      </c>
      <c r="D155" s="30" t="s">
        <v>8</v>
      </c>
      <c r="E155" s="31">
        <v>1</v>
      </c>
      <c r="F155" s="11"/>
      <c r="G155" s="85">
        <f t="shared" si="10"/>
        <v>0</v>
      </c>
    </row>
    <row r="156" spans="1:7" ht="25" x14ac:dyDescent="0.25">
      <c r="A156" s="42">
        <f t="shared" si="11"/>
        <v>4</v>
      </c>
      <c r="B156" s="42"/>
      <c r="C156" s="49" t="s">
        <v>20</v>
      </c>
      <c r="D156" s="30" t="s">
        <v>8</v>
      </c>
      <c r="E156" s="31">
        <v>1</v>
      </c>
      <c r="F156" s="11"/>
      <c r="G156" s="84">
        <f>F156*E156</f>
        <v>0</v>
      </c>
    </row>
    <row r="157" spans="1:7" ht="37.5" x14ac:dyDescent="0.25">
      <c r="A157" s="42">
        <f t="shared" si="11"/>
        <v>5</v>
      </c>
      <c r="C157" s="56" t="s">
        <v>132</v>
      </c>
      <c r="D157" s="30" t="s">
        <v>8</v>
      </c>
      <c r="E157" s="31">
        <v>1</v>
      </c>
      <c r="F157" s="11"/>
      <c r="G157" s="85">
        <f t="shared" si="10"/>
        <v>0</v>
      </c>
    </row>
    <row r="158" spans="1:7" ht="125" x14ac:dyDescent="0.25">
      <c r="A158" s="42">
        <f t="shared" si="11"/>
        <v>6</v>
      </c>
      <c r="C158" s="56" t="s">
        <v>133</v>
      </c>
      <c r="D158" s="30" t="s">
        <v>8</v>
      </c>
      <c r="E158" s="31">
        <v>1</v>
      </c>
      <c r="F158" s="11"/>
      <c r="G158" s="85">
        <f>ROUND(E158*F158,2)</f>
        <v>0</v>
      </c>
    </row>
    <row r="159" spans="1:7" ht="262.5" x14ac:dyDescent="0.25">
      <c r="A159" s="42">
        <f t="shared" si="11"/>
        <v>7</v>
      </c>
      <c r="C159" s="49" t="s">
        <v>241</v>
      </c>
      <c r="D159" s="30" t="s">
        <v>8</v>
      </c>
      <c r="E159" s="31">
        <v>1</v>
      </c>
      <c r="F159" s="11"/>
      <c r="G159" s="85">
        <f t="shared" si="10"/>
        <v>0</v>
      </c>
    </row>
    <row r="160" spans="1:7" x14ac:dyDescent="0.25">
      <c r="C160" s="49"/>
      <c r="G160" s="85"/>
    </row>
    <row r="161" spans="1:7" x14ac:dyDescent="0.25">
      <c r="C161" s="49"/>
      <c r="G161" s="85"/>
    </row>
    <row r="162" spans="1:7" x14ac:dyDescent="0.25">
      <c r="A162" s="60" t="s">
        <v>128</v>
      </c>
      <c r="B162" s="61"/>
      <c r="C162" s="64" t="s">
        <v>21</v>
      </c>
      <c r="D162" s="60" t="s">
        <v>9</v>
      </c>
      <c r="E162" s="65">
        <v>1</v>
      </c>
      <c r="F162" s="16">
        <f>SUM(G153:G159)</f>
        <v>0</v>
      </c>
      <c r="G162" s="87">
        <f>F162*E162</f>
        <v>0</v>
      </c>
    </row>
    <row r="163" spans="1:7" x14ac:dyDescent="0.25">
      <c r="C163" s="56"/>
    </row>
    <row r="164" spans="1:7" x14ac:dyDescent="0.25">
      <c r="A164" s="60" t="s">
        <v>134</v>
      </c>
      <c r="B164" s="61"/>
      <c r="C164" s="64" t="s">
        <v>135</v>
      </c>
      <c r="D164" s="60" t="s">
        <v>11</v>
      </c>
      <c r="E164" s="65">
        <v>1</v>
      </c>
      <c r="F164" s="16">
        <f>G148+G162</f>
        <v>0</v>
      </c>
      <c r="G164" s="87">
        <f>F164*E164</f>
        <v>0</v>
      </c>
    </row>
    <row r="165" spans="1:7" x14ac:dyDescent="0.25">
      <c r="C165" s="56"/>
    </row>
    <row r="166" spans="1:7" x14ac:dyDescent="0.25">
      <c r="C166" s="56"/>
    </row>
    <row r="167" spans="1:7" x14ac:dyDescent="0.25">
      <c r="A167" s="66" t="s">
        <v>136</v>
      </c>
      <c r="B167" s="66"/>
      <c r="C167" s="67" t="s">
        <v>137</v>
      </c>
      <c r="D167" s="67"/>
      <c r="E167" s="67"/>
      <c r="F167" s="17"/>
      <c r="G167" s="88"/>
    </row>
    <row r="168" spans="1:7" x14ac:dyDescent="0.25">
      <c r="C168" s="56"/>
    </row>
    <row r="169" spans="1:7" x14ac:dyDescent="0.25">
      <c r="A169" s="27" t="s">
        <v>138</v>
      </c>
      <c r="B169" s="28"/>
      <c r="C169" s="29" t="s">
        <v>139</v>
      </c>
      <c r="F169" s="11"/>
      <c r="G169" s="84"/>
    </row>
    <row r="170" spans="1:7" x14ac:dyDescent="0.25">
      <c r="A170" s="27"/>
      <c r="B170" s="28"/>
      <c r="C170" s="29"/>
      <c r="F170" s="11"/>
      <c r="G170" s="84"/>
    </row>
    <row r="171" spans="1:7" ht="37.5" x14ac:dyDescent="0.25">
      <c r="A171" s="42">
        <v>1</v>
      </c>
      <c r="B171" s="28"/>
      <c r="C171" s="44" t="s">
        <v>140</v>
      </c>
      <c r="D171" s="30" t="s">
        <v>13</v>
      </c>
      <c r="E171" s="31">
        <v>1</v>
      </c>
      <c r="F171" s="11"/>
      <c r="G171" s="84">
        <f t="shared" ref="G171:G176" si="12">F171*E171</f>
        <v>0</v>
      </c>
    </row>
    <row r="172" spans="1:7" ht="25" x14ac:dyDescent="0.25">
      <c r="A172" s="42">
        <f>A171+1</f>
        <v>2</v>
      </c>
      <c r="B172" s="28"/>
      <c r="C172" s="44" t="s">
        <v>141</v>
      </c>
      <c r="D172" s="30" t="s">
        <v>13</v>
      </c>
      <c r="E172" s="31">
        <v>1</v>
      </c>
      <c r="F172" s="11"/>
      <c r="G172" s="84">
        <f t="shared" si="12"/>
        <v>0</v>
      </c>
    </row>
    <row r="173" spans="1:7" ht="100" x14ac:dyDescent="0.25">
      <c r="A173" s="42">
        <f>A172+1</f>
        <v>3</v>
      </c>
      <c r="B173" s="28"/>
      <c r="C173" s="44" t="s">
        <v>142</v>
      </c>
      <c r="D173" s="30" t="s">
        <v>13</v>
      </c>
      <c r="E173" s="31">
        <v>1</v>
      </c>
      <c r="F173" s="11"/>
      <c r="G173" s="84">
        <f t="shared" si="12"/>
        <v>0</v>
      </c>
    </row>
    <row r="174" spans="1:7" ht="100" x14ac:dyDescent="0.25">
      <c r="A174" s="42">
        <f>A173+1</f>
        <v>4</v>
      </c>
      <c r="B174" s="28"/>
      <c r="C174" s="44" t="s">
        <v>143</v>
      </c>
      <c r="D174" s="30" t="s">
        <v>13</v>
      </c>
      <c r="E174" s="31">
        <v>1</v>
      </c>
      <c r="F174" s="11"/>
      <c r="G174" s="84">
        <f t="shared" si="12"/>
        <v>0</v>
      </c>
    </row>
    <row r="175" spans="1:7" ht="75" x14ac:dyDescent="0.25">
      <c r="A175" s="42">
        <f>A174+1</f>
        <v>5</v>
      </c>
      <c r="B175" s="28"/>
      <c r="C175" s="44" t="s">
        <v>144</v>
      </c>
      <c r="D175" s="30" t="s">
        <v>13</v>
      </c>
      <c r="E175" s="31">
        <v>1</v>
      </c>
      <c r="F175" s="11"/>
      <c r="G175" s="84">
        <f t="shared" si="12"/>
        <v>0</v>
      </c>
    </row>
    <row r="176" spans="1:7" ht="87.5" x14ac:dyDescent="0.25">
      <c r="A176" s="42">
        <f>A175+1</f>
        <v>6</v>
      </c>
      <c r="B176" s="28"/>
      <c r="C176" s="44" t="s">
        <v>145</v>
      </c>
      <c r="D176" s="30" t="s">
        <v>13</v>
      </c>
      <c r="E176" s="31">
        <v>1</v>
      </c>
      <c r="F176" s="11"/>
      <c r="G176" s="84">
        <f t="shared" si="12"/>
        <v>0</v>
      </c>
    </row>
    <row r="177" spans="1:7" x14ac:dyDescent="0.25">
      <c r="A177" s="27"/>
      <c r="B177" s="28"/>
      <c r="C177" s="44"/>
      <c r="F177" s="11"/>
      <c r="G177" s="84"/>
    </row>
    <row r="178" spans="1:7" x14ac:dyDescent="0.25">
      <c r="A178" s="28" t="s">
        <v>138</v>
      </c>
      <c r="B178" s="28"/>
      <c r="C178" s="37" t="s">
        <v>146</v>
      </c>
      <c r="D178" s="37" t="s">
        <v>11</v>
      </c>
      <c r="E178" s="38">
        <v>1</v>
      </c>
      <c r="F178" s="9">
        <f>SUM(G171:G176)</f>
        <v>0</v>
      </c>
      <c r="G178" s="82">
        <f>F178*E178</f>
        <v>0</v>
      </c>
    </row>
    <row r="179" spans="1:7" x14ac:dyDescent="0.25">
      <c r="C179" s="56"/>
    </row>
    <row r="180" spans="1:7" x14ac:dyDescent="0.25">
      <c r="A180" s="27" t="s">
        <v>147</v>
      </c>
      <c r="B180" s="28"/>
      <c r="C180" s="29" t="s">
        <v>148</v>
      </c>
      <c r="F180" s="11"/>
      <c r="G180" s="84"/>
    </row>
    <row r="181" spans="1:7" ht="29.25" customHeight="1" x14ac:dyDescent="0.25">
      <c r="C181" s="56"/>
    </row>
    <row r="182" spans="1:7" ht="50" x14ac:dyDescent="0.25">
      <c r="A182" s="42">
        <v>1</v>
      </c>
      <c r="B182" s="43" t="s">
        <v>30</v>
      </c>
      <c r="C182" s="44" t="s">
        <v>149</v>
      </c>
      <c r="D182" s="30" t="s">
        <v>15</v>
      </c>
      <c r="E182" s="31">
        <v>45</v>
      </c>
      <c r="F182" s="11"/>
      <c r="G182" s="84">
        <f t="shared" ref="G182:G190" si="13">F182*E182</f>
        <v>0</v>
      </c>
    </row>
    <row r="183" spans="1:7" ht="25" x14ac:dyDescent="0.25">
      <c r="A183" s="42">
        <f>A182+1</f>
        <v>2</v>
      </c>
      <c r="C183" s="44" t="s">
        <v>150</v>
      </c>
      <c r="D183" s="30" t="s">
        <v>13</v>
      </c>
      <c r="E183" s="31">
        <v>1</v>
      </c>
      <c r="F183" s="11"/>
      <c r="G183" s="84">
        <f>F183*E183</f>
        <v>0</v>
      </c>
    </row>
    <row r="184" spans="1:7" ht="51" customHeight="1" x14ac:dyDescent="0.25">
      <c r="A184" s="42">
        <f t="shared" ref="A184:A194" si="14">A183+1</f>
        <v>3</v>
      </c>
      <c r="C184" s="44" t="s">
        <v>151</v>
      </c>
      <c r="D184" s="30" t="s">
        <v>13</v>
      </c>
      <c r="E184" s="31">
        <v>1</v>
      </c>
      <c r="F184" s="11"/>
      <c r="G184" s="84">
        <f t="shared" si="13"/>
        <v>0</v>
      </c>
    </row>
    <row r="185" spans="1:7" ht="37.5" x14ac:dyDescent="0.25">
      <c r="A185" s="42">
        <f t="shared" si="14"/>
        <v>4</v>
      </c>
      <c r="C185" s="56" t="s">
        <v>152</v>
      </c>
      <c r="D185" s="30" t="s">
        <v>9</v>
      </c>
      <c r="E185" s="31">
        <v>2</v>
      </c>
      <c r="G185" s="84">
        <f t="shared" si="13"/>
        <v>0</v>
      </c>
    </row>
    <row r="186" spans="1:7" ht="25" x14ac:dyDescent="0.25">
      <c r="A186" s="42">
        <f t="shared" si="14"/>
        <v>5</v>
      </c>
      <c r="C186" s="56" t="s">
        <v>153</v>
      </c>
      <c r="D186" s="30" t="s">
        <v>9</v>
      </c>
      <c r="E186" s="31">
        <v>8</v>
      </c>
      <c r="G186" s="84">
        <f t="shared" si="13"/>
        <v>0</v>
      </c>
    </row>
    <row r="187" spans="1:7" ht="37.5" x14ac:dyDescent="0.25">
      <c r="A187" s="42">
        <f t="shared" si="14"/>
        <v>6</v>
      </c>
      <c r="C187" s="56" t="s">
        <v>154</v>
      </c>
      <c r="D187" s="30" t="s">
        <v>9</v>
      </c>
      <c r="E187" s="31">
        <v>4</v>
      </c>
      <c r="G187" s="84">
        <f t="shared" si="13"/>
        <v>0</v>
      </c>
    </row>
    <row r="188" spans="1:7" ht="62.5" x14ac:dyDescent="0.25">
      <c r="A188" s="42">
        <f t="shared" si="14"/>
        <v>7</v>
      </c>
      <c r="C188" s="56" t="s">
        <v>242</v>
      </c>
      <c r="D188" s="30" t="s">
        <v>15</v>
      </c>
      <c r="E188" s="31">
        <v>75</v>
      </c>
      <c r="G188" s="84">
        <f t="shared" si="13"/>
        <v>0</v>
      </c>
    </row>
    <row r="189" spans="1:7" ht="187.5" x14ac:dyDescent="0.25">
      <c r="A189" s="42">
        <f t="shared" si="14"/>
        <v>8</v>
      </c>
      <c r="C189" s="56" t="s">
        <v>155</v>
      </c>
      <c r="D189" s="30" t="s">
        <v>15</v>
      </c>
      <c r="E189" s="31">
        <v>75</v>
      </c>
      <c r="G189" s="84">
        <f t="shared" si="13"/>
        <v>0</v>
      </c>
    </row>
    <row r="190" spans="1:7" ht="175" x14ac:dyDescent="0.25">
      <c r="A190" s="42">
        <f t="shared" si="14"/>
        <v>9</v>
      </c>
      <c r="C190" s="56" t="s">
        <v>251</v>
      </c>
      <c r="D190" s="30" t="s">
        <v>13</v>
      </c>
      <c r="E190" s="31">
        <v>1</v>
      </c>
      <c r="G190" s="84">
        <f t="shared" si="13"/>
        <v>0</v>
      </c>
    </row>
    <row r="191" spans="1:7" ht="37.5" x14ac:dyDescent="0.25">
      <c r="A191" s="42">
        <f t="shared" si="14"/>
        <v>10</v>
      </c>
      <c r="C191" s="56" t="s">
        <v>156</v>
      </c>
      <c r="D191" s="30" t="s">
        <v>13</v>
      </c>
      <c r="E191" s="31">
        <v>1</v>
      </c>
      <c r="G191" s="84">
        <f>F191*E191</f>
        <v>0</v>
      </c>
    </row>
    <row r="192" spans="1:7" ht="50" x14ac:dyDescent="0.25">
      <c r="A192" s="42">
        <f t="shared" si="14"/>
        <v>11</v>
      </c>
      <c r="B192" s="28"/>
      <c r="C192" s="56" t="s">
        <v>252</v>
      </c>
      <c r="D192" s="30" t="s">
        <v>157</v>
      </c>
      <c r="E192" s="31">
        <v>0.5</v>
      </c>
      <c r="G192" s="84">
        <f>F192*E192</f>
        <v>0</v>
      </c>
    </row>
    <row r="193" spans="1:7" ht="125" x14ac:dyDescent="0.25">
      <c r="A193" s="42">
        <f t="shared" si="14"/>
        <v>12</v>
      </c>
      <c r="B193" s="28"/>
      <c r="C193" s="56" t="s">
        <v>158</v>
      </c>
      <c r="D193" s="30" t="s">
        <v>23</v>
      </c>
      <c r="E193" s="31">
        <v>32</v>
      </c>
      <c r="G193" s="84">
        <f>F193*E193</f>
        <v>0</v>
      </c>
    </row>
    <row r="194" spans="1:7" ht="250" x14ac:dyDescent="0.25">
      <c r="A194" s="42">
        <f t="shared" si="14"/>
        <v>13</v>
      </c>
      <c r="B194" s="28"/>
      <c r="C194" s="56" t="s">
        <v>159</v>
      </c>
      <c r="G194" s="84"/>
    </row>
    <row r="195" spans="1:7" x14ac:dyDescent="0.25">
      <c r="B195" s="28"/>
      <c r="C195" s="57" t="s">
        <v>160</v>
      </c>
      <c r="D195" s="30" t="s">
        <v>23</v>
      </c>
      <c r="E195" s="31">
        <v>171.14</v>
      </c>
      <c r="G195" s="84"/>
    </row>
    <row r="196" spans="1:7" x14ac:dyDescent="0.25">
      <c r="B196" s="28"/>
      <c r="C196" s="57" t="s">
        <v>161</v>
      </c>
      <c r="D196" s="30" t="s">
        <v>23</v>
      </c>
      <c r="E196" s="31">
        <v>281.85000000000002</v>
      </c>
      <c r="G196" s="84"/>
    </row>
    <row r="197" spans="1:7" x14ac:dyDescent="0.25">
      <c r="B197" s="28"/>
      <c r="C197" s="57" t="s">
        <v>162</v>
      </c>
      <c r="D197" s="30" t="s">
        <v>23</v>
      </c>
      <c r="E197" s="31">
        <v>27.69</v>
      </c>
      <c r="G197" s="84"/>
    </row>
    <row r="198" spans="1:7" x14ac:dyDescent="0.25">
      <c r="B198" s="28"/>
      <c r="C198" s="57" t="s">
        <v>163</v>
      </c>
      <c r="D198" s="30" t="s">
        <v>23</v>
      </c>
      <c r="E198" s="31">
        <v>6.4</v>
      </c>
      <c r="G198" s="84"/>
    </row>
    <row r="199" spans="1:7" x14ac:dyDescent="0.25">
      <c r="B199" s="28"/>
      <c r="C199" s="57" t="s">
        <v>25</v>
      </c>
      <c r="D199" s="30" t="s">
        <v>9</v>
      </c>
      <c r="E199" s="31">
        <v>32</v>
      </c>
      <c r="G199" s="84"/>
    </row>
    <row r="200" spans="1:7" x14ac:dyDescent="0.25">
      <c r="B200" s="28"/>
      <c r="C200" s="68" t="s">
        <v>248</v>
      </c>
      <c r="D200" s="30" t="s">
        <v>9</v>
      </c>
      <c r="E200" s="31">
        <v>32</v>
      </c>
      <c r="G200" s="84"/>
    </row>
    <row r="201" spans="1:7" x14ac:dyDescent="0.25">
      <c r="B201" s="28"/>
      <c r="C201" s="57" t="s">
        <v>26</v>
      </c>
      <c r="D201" s="30" t="s">
        <v>9</v>
      </c>
      <c r="E201" s="31">
        <f>0.02*(SUM(E195:E198))</f>
        <v>9.7416</v>
      </c>
      <c r="G201" s="84"/>
    </row>
    <row r="202" spans="1:7" x14ac:dyDescent="0.25">
      <c r="B202" s="28"/>
      <c r="C202" s="57" t="s">
        <v>27</v>
      </c>
      <c r="D202" s="30" t="s">
        <v>23</v>
      </c>
      <c r="E202" s="31">
        <f>E195+E196+E197+E198+E201</f>
        <v>496.82159999999999</v>
      </c>
      <c r="G202" s="84"/>
    </row>
    <row r="203" spans="1:7" x14ac:dyDescent="0.25">
      <c r="B203" s="28"/>
      <c r="C203" s="57" t="s">
        <v>28</v>
      </c>
      <c r="D203" s="30" t="s">
        <v>23</v>
      </c>
      <c r="E203" s="31">
        <f>E202</f>
        <v>496.82159999999999</v>
      </c>
      <c r="G203" s="84"/>
    </row>
    <row r="204" spans="1:7" x14ac:dyDescent="0.25">
      <c r="B204" s="28"/>
      <c r="C204" s="69"/>
      <c r="D204" s="69" t="s">
        <v>8</v>
      </c>
      <c r="E204" s="31">
        <v>2</v>
      </c>
      <c r="G204" s="84">
        <f>F204*E204</f>
        <v>0</v>
      </c>
    </row>
    <row r="205" spans="1:7" ht="250" x14ac:dyDescent="0.25">
      <c r="A205" s="42">
        <v>14</v>
      </c>
      <c r="B205" s="28"/>
      <c r="C205" s="56" t="s">
        <v>164</v>
      </c>
      <c r="G205" s="84"/>
    </row>
    <row r="206" spans="1:7" x14ac:dyDescent="0.25">
      <c r="A206" s="27"/>
      <c r="B206" s="28"/>
      <c r="C206" s="57" t="s">
        <v>165</v>
      </c>
      <c r="D206" s="30" t="s">
        <v>23</v>
      </c>
      <c r="E206" s="31">
        <v>117.38</v>
      </c>
      <c r="G206" s="84"/>
    </row>
    <row r="207" spans="1:7" x14ac:dyDescent="0.25">
      <c r="A207" s="27"/>
      <c r="B207" s="28"/>
      <c r="C207" s="57" t="s">
        <v>166</v>
      </c>
      <c r="D207" s="30" t="s">
        <v>23</v>
      </c>
      <c r="E207" s="31">
        <v>110.42</v>
      </c>
      <c r="G207" s="84"/>
    </row>
    <row r="208" spans="1:7" x14ac:dyDescent="0.25">
      <c r="A208" s="27"/>
      <c r="B208" s="28"/>
      <c r="C208" s="57" t="s">
        <v>167</v>
      </c>
      <c r="D208" s="30" t="s">
        <v>23</v>
      </c>
      <c r="E208" s="31">
        <v>232.11</v>
      </c>
      <c r="G208" s="84"/>
    </row>
    <row r="209" spans="1:7" x14ac:dyDescent="0.25">
      <c r="A209" s="27"/>
      <c r="B209" s="28"/>
      <c r="C209" s="57" t="s">
        <v>168</v>
      </c>
      <c r="D209" s="30" t="s">
        <v>23</v>
      </c>
      <c r="E209" s="31">
        <v>76.59</v>
      </c>
      <c r="G209" s="84"/>
    </row>
    <row r="210" spans="1:7" x14ac:dyDescent="0.25">
      <c r="A210" s="27"/>
      <c r="B210" s="28"/>
      <c r="C210" s="57" t="s">
        <v>169</v>
      </c>
      <c r="D210" s="30" t="s">
        <v>23</v>
      </c>
      <c r="E210" s="31">
        <v>21.2</v>
      </c>
      <c r="G210" s="84"/>
    </row>
    <row r="211" spans="1:7" x14ac:dyDescent="0.25">
      <c r="A211" s="27"/>
      <c r="B211" s="28"/>
      <c r="C211" s="68" t="s">
        <v>249</v>
      </c>
      <c r="D211" s="30" t="s">
        <v>9</v>
      </c>
      <c r="E211" s="31">
        <v>48</v>
      </c>
      <c r="G211" s="84"/>
    </row>
    <row r="212" spans="1:7" x14ac:dyDescent="0.25">
      <c r="A212" s="27"/>
      <c r="B212" s="28"/>
      <c r="C212" s="57" t="s">
        <v>170</v>
      </c>
      <c r="D212" s="30" t="s">
        <v>23</v>
      </c>
      <c r="E212" s="31">
        <v>69.069999999999993</v>
      </c>
      <c r="G212" s="84"/>
    </row>
    <row r="213" spans="1:7" x14ac:dyDescent="0.25">
      <c r="A213" s="27"/>
      <c r="B213" s="28"/>
      <c r="C213" s="57" t="s">
        <v>26</v>
      </c>
      <c r="D213" s="30" t="s">
        <v>23</v>
      </c>
      <c r="E213" s="31">
        <f>0.02*(SUM(E206:E210)+E212)</f>
        <v>12.535399999999999</v>
      </c>
      <c r="G213" s="84"/>
    </row>
    <row r="214" spans="1:7" s="18" customFormat="1" x14ac:dyDescent="0.25">
      <c r="A214" s="27"/>
      <c r="B214" s="28"/>
      <c r="C214" s="57" t="s">
        <v>27</v>
      </c>
      <c r="D214" s="30" t="s">
        <v>23</v>
      </c>
      <c r="E214" s="31">
        <f>E206+E207+E208+E209+E210+E212+E213</f>
        <v>639.30539999999996</v>
      </c>
      <c r="F214" s="4"/>
      <c r="G214" s="84"/>
    </row>
    <row r="215" spans="1:7" s="18" customFormat="1" x14ac:dyDescent="0.25">
      <c r="A215" s="27"/>
      <c r="B215" s="28"/>
      <c r="C215" s="57" t="s">
        <v>28</v>
      </c>
      <c r="D215" s="30" t="s">
        <v>23</v>
      </c>
      <c r="E215" s="31">
        <f>E214</f>
        <v>639.30539999999996</v>
      </c>
      <c r="F215" s="4"/>
      <c r="G215" s="84"/>
    </row>
    <row r="216" spans="1:7" s="18" customFormat="1" x14ac:dyDescent="0.25">
      <c r="A216" s="27"/>
      <c r="B216" s="28"/>
      <c r="C216" s="57"/>
      <c r="D216" s="30" t="s">
        <v>8</v>
      </c>
      <c r="E216" s="31">
        <v>2</v>
      </c>
      <c r="F216" s="4"/>
      <c r="G216" s="84">
        <f>F216*E216</f>
        <v>0</v>
      </c>
    </row>
    <row r="217" spans="1:7" s="18" customFormat="1" x14ac:dyDescent="0.25">
      <c r="A217" s="27"/>
      <c r="B217" s="28"/>
      <c r="C217" s="56"/>
      <c r="D217" s="30"/>
      <c r="E217" s="31"/>
      <c r="F217" s="4"/>
      <c r="G217" s="84"/>
    </row>
    <row r="218" spans="1:7" s="18" customFormat="1" ht="237.5" x14ac:dyDescent="0.25">
      <c r="A218" s="42">
        <v>15</v>
      </c>
      <c r="B218" s="28"/>
      <c r="C218" s="56" t="s">
        <v>171</v>
      </c>
      <c r="D218" s="30"/>
      <c r="E218" s="31"/>
      <c r="F218" s="4"/>
      <c r="G218" s="84"/>
    </row>
    <row r="219" spans="1:7" s="18" customFormat="1" x14ac:dyDescent="0.25">
      <c r="A219" s="43"/>
      <c r="B219" s="28"/>
      <c r="C219" s="68" t="s">
        <v>172</v>
      </c>
      <c r="D219" s="70" t="s">
        <v>23</v>
      </c>
      <c r="E219" s="70">
        <v>39.619999999999997</v>
      </c>
      <c r="F219" s="19"/>
      <c r="G219" s="84"/>
    </row>
    <row r="220" spans="1:7" s="18" customFormat="1" x14ac:dyDescent="0.25">
      <c r="A220" s="43"/>
      <c r="B220" s="28"/>
      <c r="C220" s="68" t="s">
        <v>173</v>
      </c>
      <c r="D220" s="70" t="s">
        <v>23</v>
      </c>
      <c r="E220" s="70">
        <v>41.11</v>
      </c>
      <c r="F220" s="19"/>
      <c r="G220" s="84"/>
    </row>
    <row r="221" spans="1:7" s="18" customFormat="1" x14ac:dyDescent="0.25">
      <c r="A221" s="43"/>
      <c r="B221" s="28"/>
      <c r="C221" s="68" t="s">
        <v>174</v>
      </c>
      <c r="D221" s="70" t="s">
        <v>23</v>
      </c>
      <c r="E221" s="70">
        <v>52.72</v>
      </c>
      <c r="F221" s="19"/>
      <c r="G221" s="84"/>
    </row>
    <row r="222" spans="1:7" s="18" customFormat="1" x14ac:dyDescent="0.25">
      <c r="A222" s="43"/>
      <c r="B222" s="28"/>
      <c r="C222" s="68" t="s">
        <v>175</v>
      </c>
      <c r="D222" s="70" t="s">
        <v>23</v>
      </c>
      <c r="E222" s="70">
        <v>45.25</v>
      </c>
      <c r="F222" s="19"/>
      <c r="G222" s="84"/>
    </row>
    <row r="223" spans="1:7" x14ac:dyDescent="0.25">
      <c r="A223" s="43"/>
      <c r="B223" s="28"/>
      <c r="C223" s="68" t="s">
        <v>176</v>
      </c>
      <c r="D223" s="70" t="s">
        <v>23</v>
      </c>
      <c r="E223" s="70">
        <v>7.1</v>
      </c>
      <c r="F223" s="19"/>
      <c r="G223" s="84"/>
    </row>
    <row r="224" spans="1:7" x14ac:dyDescent="0.25">
      <c r="A224" s="43"/>
      <c r="B224" s="28"/>
      <c r="C224" s="68" t="s">
        <v>249</v>
      </c>
      <c r="D224" s="70" t="s">
        <v>9</v>
      </c>
      <c r="E224" s="70">
        <v>16</v>
      </c>
      <c r="F224" s="19"/>
      <c r="G224" s="84"/>
    </row>
    <row r="225" spans="1:7" s="18" customFormat="1" x14ac:dyDescent="0.25">
      <c r="A225" s="43"/>
      <c r="B225" s="28"/>
      <c r="C225" s="68" t="s">
        <v>26</v>
      </c>
      <c r="D225" s="70" t="s">
        <v>23</v>
      </c>
      <c r="E225" s="70" t="s">
        <v>177</v>
      </c>
      <c r="F225" s="19"/>
      <c r="G225" s="84"/>
    </row>
    <row r="226" spans="1:7" s="18" customFormat="1" x14ac:dyDescent="0.25">
      <c r="A226" s="43"/>
      <c r="B226" s="28"/>
      <c r="C226" s="68" t="s">
        <v>27</v>
      </c>
      <c r="D226" s="70" t="s">
        <v>23</v>
      </c>
      <c r="E226" s="70" t="s">
        <v>178</v>
      </c>
      <c r="F226" s="19"/>
      <c r="G226" s="84"/>
    </row>
    <row r="227" spans="1:7" s="18" customFormat="1" x14ac:dyDescent="0.25">
      <c r="A227" s="43"/>
      <c r="B227" s="28"/>
      <c r="C227" s="68" t="s">
        <v>28</v>
      </c>
      <c r="D227" s="70" t="s">
        <v>23</v>
      </c>
      <c r="E227" s="70" t="s">
        <v>178</v>
      </c>
      <c r="F227" s="19"/>
      <c r="G227" s="84"/>
    </row>
    <row r="228" spans="1:7" s="18" customFormat="1" x14ac:dyDescent="0.25">
      <c r="A228" s="42"/>
      <c r="B228" s="28"/>
      <c r="C228" s="57"/>
      <c r="D228" s="30" t="s">
        <v>8</v>
      </c>
      <c r="E228" s="31">
        <v>1</v>
      </c>
      <c r="F228" s="4"/>
      <c r="G228" s="84">
        <f>F228*E228</f>
        <v>0</v>
      </c>
    </row>
    <row r="229" spans="1:7" s="18" customFormat="1" ht="212.5" x14ac:dyDescent="0.25">
      <c r="A229" s="42">
        <v>16</v>
      </c>
      <c r="B229" s="28"/>
      <c r="C229" s="56" t="s">
        <v>179</v>
      </c>
      <c r="D229" s="30"/>
      <c r="E229" s="31"/>
      <c r="F229" s="4"/>
      <c r="G229" s="84"/>
    </row>
    <row r="230" spans="1:7" s="18" customFormat="1" x14ac:dyDescent="0.25">
      <c r="A230" s="28"/>
      <c r="B230" s="28"/>
      <c r="C230" s="68" t="s">
        <v>180</v>
      </c>
      <c r="D230" s="70" t="s">
        <v>23</v>
      </c>
      <c r="E230" s="70">
        <f>9.92*2</f>
        <v>19.84</v>
      </c>
      <c r="F230" s="19"/>
      <c r="G230" s="84"/>
    </row>
    <row r="231" spans="1:7" s="18" customFormat="1" x14ac:dyDescent="0.25">
      <c r="A231" s="28"/>
      <c r="B231" s="28"/>
      <c r="C231" s="68" t="s">
        <v>181</v>
      </c>
      <c r="D231" s="70" t="s">
        <v>23</v>
      </c>
      <c r="E231" s="70">
        <f>10.18*2</f>
        <v>20.36</v>
      </c>
      <c r="F231" s="19"/>
      <c r="G231" s="84"/>
    </row>
    <row r="232" spans="1:7" s="18" customFormat="1" x14ac:dyDescent="0.25">
      <c r="A232" s="28"/>
      <c r="B232" s="28"/>
      <c r="C232" s="68" t="s">
        <v>182</v>
      </c>
      <c r="D232" s="70" t="s">
        <v>23</v>
      </c>
      <c r="E232" s="70">
        <f>12.72*2</f>
        <v>25.44</v>
      </c>
      <c r="F232" s="19"/>
      <c r="G232" s="84"/>
    </row>
    <row r="233" spans="1:7" s="18" customFormat="1" x14ac:dyDescent="0.25">
      <c r="A233" s="28"/>
      <c r="B233" s="28"/>
      <c r="C233" s="68" t="s">
        <v>183</v>
      </c>
      <c r="D233" s="70" t="s">
        <v>23</v>
      </c>
      <c r="E233" s="70">
        <f>6.45*2</f>
        <v>12.9</v>
      </c>
      <c r="F233" s="19"/>
      <c r="G233" s="84"/>
    </row>
    <row r="234" spans="1:7" x14ac:dyDescent="0.25">
      <c r="A234" s="28"/>
      <c r="B234" s="28"/>
      <c r="C234" s="68" t="s">
        <v>184</v>
      </c>
      <c r="D234" s="70" t="s">
        <v>23</v>
      </c>
      <c r="E234" s="70">
        <f>4.9*2</f>
        <v>9.8000000000000007</v>
      </c>
      <c r="F234" s="19"/>
      <c r="G234" s="84"/>
    </row>
    <row r="235" spans="1:7" x14ac:dyDescent="0.25">
      <c r="A235" s="28"/>
      <c r="B235" s="28"/>
      <c r="C235" s="68" t="s">
        <v>249</v>
      </c>
      <c r="D235" s="70" t="s">
        <v>9</v>
      </c>
      <c r="E235" s="70">
        <f>16*2</f>
        <v>32</v>
      </c>
      <c r="F235" s="19"/>
      <c r="G235" s="84"/>
    </row>
    <row r="236" spans="1:7" x14ac:dyDescent="0.25">
      <c r="A236" s="28"/>
      <c r="B236" s="28"/>
      <c r="C236" s="68" t="s">
        <v>26</v>
      </c>
      <c r="D236" s="70" t="s">
        <v>23</v>
      </c>
      <c r="E236" s="70">
        <f>0.02*(SUM(E230:E234))</f>
        <v>1.7668000000000001</v>
      </c>
      <c r="F236" s="19"/>
      <c r="G236" s="84"/>
    </row>
    <row r="237" spans="1:7" x14ac:dyDescent="0.25">
      <c r="A237" s="28"/>
      <c r="B237" s="28"/>
      <c r="C237" s="68" t="s">
        <v>27</v>
      </c>
      <c r="D237" s="70" t="s">
        <v>23</v>
      </c>
      <c r="E237" s="70">
        <f>E230+E231+E232+E233+E234+E236</f>
        <v>90.106800000000007</v>
      </c>
      <c r="F237" s="19"/>
      <c r="G237" s="84"/>
    </row>
    <row r="238" spans="1:7" x14ac:dyDescent="0.25">
      <c r="A238" s="28"/>
      <c r="B238" s="28"/>
      <c r="C238" s="68" t="s">
        <v>28</v>
      </c>
      <c r="D238" s="70" t="s">
        <v>23</v>
      </c>
      <c r="E238" s="70">
        <f>E237</f>
        <v>90.106800000000007</v>
      </c>
      <c r="F238" s="19"/>
      <c r="G238" s="84"/>
    </row>
    <row r="239" spans="1:7" x14ac:dyDescent="0.25">
      <c r="A239" s="27"/>
      <c r="B239" s="28"/>
      <c r="D239" s="30" t="s">
        <v>8</v>
      </c>
      <c r="E239" s="31">
        <v>2</v>
      </c>
      <c r="F239" s="11"/>
      <c r="G239" s="84">
        <f>F239*E239</f>
        <v>0</v>
      </c>
    </row>
    <row r="240" spans="1:7" x14ac:dyDescent="0.25">
      <c r="A240" s="27"/>
      <c r="B240" s="28"/>
      <c r="C240" s="56"/>
      <c r="G240" s="84"/>
    </row>
    <row r="241" spans="1:7" ht="50.5" x14ac:dyDescent="0.3">
      <c r="A241" s="42">
        <v>17</v>
      </c>
      <c r="B241" s="28"/>
      <c r="C241" s="56" t="s">
        <v>253</v>
      </c>
      <c r="D241" s="30" t="s">
        <v>185</v>
      </c>
      <c r="E241" s="31">
        <v>32</v>
      </c>
      <c r="G241" s="84">
        <f>F241*E241</f>
        <v>0</v>
      </c>
    </row>
    <row r="242" spans="1:7" x14ac:dyDescent="0.25">
      <c r="B242" s="28"/>
      <c r="C242" s="56"/>
      <c r="G242" s="84"/>
    </row>
    <row r="243" spans="1:7" ht="50.5" x14ac:dyDescent="0.3">
      <c r="A243" s="42">
        <v>18</v>
      </c>
      <c r="B243" s="28"/>
      <c r="C243" s="56" t="s">
        <v>186</v>
      </c>
      <c r="D243" s="30" t="s">
        <v>185</v>
      </c>
      <c r="E243" s="31">
        <v>47</v>
      </c>
      <c r="G243" s="84">
        <f>F243*E243</f>
        <v>0</v>
      </c>
    </row>
    <row r="244" spans="1:7" x14ac:dyDescent="0.25">
      <c r="B244" s="28"/>
      <c r="C244" s="56"/>
      <c r="G244" s="84"/>
    </row>
    <row r="245" spans="1:7" ht="50" x14ac:dyDescent="0.25">
      <c r="A245" s="42">
        <v>19</v>
      </c>
      <c r="B245" s="28"/>
      <c r="C245" s="56" t="s">
        <v>187</v>
      </c>
      <c r="D245" s="30" t="s">
        <v>9</v>
      </c>
      <c r="E245" s="31">
        <v>4</v>
      </c>
      <c r="G245" s="84">
        <f>F245*E245</f>
        <v>0</v>
      </c>
    </row>
    <row r="246" spans="1:7" x14ac:dyDescent="0.25">
      <c r="B246" s="28"/>
      <c r="C246" s="56"/>
      <c r="G246" s="84"/>
    </row>
    <row r="247" spans="1:7" ht="50" x14ac:dyDescent="0.25">
      <c r="A247" s="42">
        <v>20</v>
      </c>
      <c r="B247" s="28"/>
      <c r="C247" s="56" t="s">
        <v>188</v>
      </c>
      <c r="D247" s="30" t="s">
        <v>9</v>
      </c>
      <c r="E247" s="31">
        <v>1</v>
      </c>
      <c r="G247" s="84">
        <f>F247*E247</f>
        <v>0</v>
      </c>
    </row>
    <row r="248" spans="1:7" x14ac:dyDescent="0.25">
      <c r="A248" s="27"/>
      <c r="B248" s="28"/>
      <c r="C248" s="56"/>
      <c r="G248" s="84"/>
    </row>
    <row r="249" spans="1:7" x14ac:dyDescent="0.25">
      <c r="A249" s="28" t="s">
        <v>147</v>
      </c>
      <c r="B249" s="28"/>
      <c r="C249" s="37" t="s">
        <v>189</v>
      </c>
      <c r="D249" s="37" t="s">
        <v>11</v>
      </c>
      <c r="E249" s="38">
        <v>1</v>
      </c>
      <c r="F249" s="9">
        <f>SUM(G182:G247)</f>
        <v>0</v>
      </c>
      <c r="G249" s="82">
        <f>F249*E249</f>
        <v>0</v>
      </c>
    </row>
    <row r="250" spans="1:7" x14ac:dyDescent="0.25">
      <c r="A250" s="28"/>
      <c r="B250" s="28"/>
      <c r="C250" s="37"/>
      <c r="D250" s="37"/>
      <c r="E250" s="38"/>
      <c r="F250" s="9"/>
      <c r="G250" s="82"/>
    </row>
    <row r="251" spans="1:7" x14ac:dyDescent="0.25">
      <c r="A251" s="27" t="s">
        <v>190</v>
      </c>
      <c r="B251" s="28"/>
      <c r="C251" s="29" t="s">
        <v>191</v>
      </c>
      <c r="F251" s="11"/>
      <c r="G251" s="84"/>
    </row>
    <row r="252" spans="1:7" x14ac:dyDescent="0.25">
      <c r="A252" s="28"/>
      <c r="B252" s="28"/>
      <c r="C252" s="37"/>
      <c r="D252" s="37"/>
      <c r="E252" s="38"/>
      <c r="F252" s="9"/>
      <c r="G252" s="82"/>
    </row>
    <row r="253" spans="1:7" ht="50" x14ac:dyDescent="0.25">
      <c r="A253" s="43" t="s">
        <v>29</v>
      </c>
      <c r="B253" s="28"/>
      <c r="C253" s="56" t="s">
        <v>192</v>
      </c>
      <c r="D253" s="37"/>
      <c r="E253" s="38"/>
      <c r="F253" s="9"/>
      <c r="G253" s="82"/>
    </row>
    <row r="254" spans="1:7" ht="15" x14ac:dyDescent="0.3">
      <c r="A254" s="43"/>
      <c r="B254" s="28"/>
      <c r="C254" s="71" t="s">
        <v>193</v>
      </c>
      <c r="D254" s="30" t="s">
        <v>185</v>
      </c>
      <c r="E254" s="72">
        <v>72</v>
      </c>
      <c r="F254" s="12"/>
      <c r="G254" s="85">
        <f>F254*E254</f>
        <v>0</v>
      </c>
    </row>
    <row r="255" spans="1:7" x14ac:dyDescent="0.25">
      <c r="A255" s="43"/>
      <c r="B255" s="28"/>
      <c r="C255" s="56"/>
      <c r="D255" s="37"/>
      <c r="E255" s="72"/>
      <c r="F255" s="12"/>
      <c r="G255" s="85"/>
    </row>
    <row r="256" spans="1:7" ht="37.5" x14ac:dyDescent="0.25">
      <c r="A256" s="43" t="s">
        <v>31</v>
      </c>
      <c r="B256" s="28"/>
      <c r="C256" s="56" t="s">
        <v>194</v>
      </c>
      <c r="D256" s="37"/>
      <c r="E256" s="72"/>
      <c r="F256" s="12"/>
      <c r="G256" s="85"/>
    </row>
    <row r="257" spans="1:7" x14ac:dyDescent="0.25">
      <c r="A257" s="43"/>
      <c r="B257" s="28"/>
      <c r="C257" s="56" t="s">
        <v>195</v>
      </c>
      <c r="D257" s="37"/>
      <c r="E257" s="72"/>
      <c r="F257" s="12"/>
      <c r="G257" s="85"/>
    </row>
    <row r="258" spans="1:7" ht="25.5" x14ac:dyDescent="0.3">
      <c r="A258" s="43"/>
      <c r="B258" s="28"/>
      <c r="C258" s="56" t="s">
        <v>196</v>
      </c>
      <c r="D258" s="30" t="s">
        <v>185</v>
      </c>
      <c r="E258" s="72">
        <v>72</v>
      </c>
      <c r="F258" s="12"/>
      <c r="G258" s="85">
        <f>F258*E258</f>
        <v>0</v>
      </c>
    </row>
    <row r="259" spans="1:7" ht="25.5" x14ac:dyDescent="0.3">
      <c r="A259" s="43"/>
      <c r="B259" s="28"/>
      <c r="C259" s="56" t="s">
        <v>197</v>
      </c>
      <c r="D259" s="30" t="s">
        <v>185</v>
      </c>
      <c r="E259" s="72">
        <v>72</v>
      </c>
      <c r="F259" s="12"/>
      <c r="G259" s="85">
        <f>F259*E259</f>
        <v>0</v>
      </c>
    </row>
    <row r="260" spans="1:7" x14ac:dyDescent="0.25">
      <c r="A260" s="43"/>
      <c r="B260" s="28"/>
      <c r="C260" s="56"/>
      <c r="E260" s="72"/>
      <c r="F260" s="12"/>
      <c r="G260" s="85"/>
    </row>
    <row r="261" spans="1:7" ht="81.75" customHeight="1" x14ac:dyDescent="0.25">
      <c r="A261" s="43" t="s">
        <v>32</v>
      </c>
      <c r="B261" s="28"/>
      <c r="C261" s="56" t="s">
        <v>243</v>
      </c>
      <c r="E261" s="72"/>
      <c r="F261" s="12"/>
      <c r="G261" s="85"/>
    </row>
    <row r="262" spans="1:7" x14ac:dyDescent="0.25">
      <c r="A262" s="43"/>
      <c r="B262" s="28"/>
      <c r="C262" s="56" t="s">
        <v>198</v>
      </c>
      <c r="E262" s="72"/>
      <c r="F262" s="12"/>
      <c r="G262" s="85"/>
    </row>
    <row r="263" spans="1:7" ht="15" x14ac:dyDescent="0.3">
      <c r="A263" s="43"/>
      <c r="B263" s="28"/>
      <c r="C263" s="56" t="s">
        <v>199</v>
      </c>
      <c r="D263" s="30" t="s">
        <v>185</v>
      </c>
      <c r="E263" s="72">
        <v>56</v>
      </c>
      <c r="F263" s="12"/>
      <c r="G263" s="85">
        <f>F263*E263</f>
        <v>0</v>
      </c>
    </row>
    <row r="264" spans="1:7" ht="15" x14ac:dyDescent="0.3">
      <c r="A264" s="43"/>
      <c r="B264" s="28"/>
      <c r="C264" s="56" t="s">
        <v>200</v>
      </c>
      <c r="D264" s="30" t="s">
        <v>185</v>
      </c>
      <c r="E264" s="72">
        <v>16</v>
      </c>
      <c r="F264" s="12"/>
      <c r="G264" s="85">
        <f>F264*E264</f>
        <v>0</v>
      </c>
    </row>
    <row r="265" spans="1:7" x14ac:dyDescent="0.25">
      <c r="A265" s="43"/>
      <c r="B265" s="28"/>
      <c r="C265" s="56"/>
      <c r="E265" s="72"/>
      <c r="F265" s="12"/>
      <c r="G265" s="85"/>
    </row>
    <row r="266" spans="1:7" ht="62.5" x14ac:dyDescent="0.25">
      <c r="A266" s="43" t="s">
        <v>201</v>
      </c>
      <c r="B266" s="28"/>
      <c r="C266" s="56" t="s">
        <v>202</v>
      </c>
      <c r="E266" s="72"/>
      <c r="F266" s="12"/>
      <c r="G266" s="85"/>
    </row>
    <row r="267" spans="1:7" ht="15" x14ac:dyDescent="0.3">
      <c r="A267" s="43"/>
      <c r="B267" s="28"/>
      <c r="C267" s="56" t="s">
        <v>195</v>
      </c>
      <c r="D267" s="30" t="s">
        <v>185</v>
      </c>
      <c r="E267" s="72">
        <v>16</v>
      </c>
      <c r="F267" s="12"/>
      <c r="G267" s="85">
        <f>F267*E267</f>
        <v>0</v>
      </c>
    </row>
    <row r="268" spans="1:7" x14ac:dyDescent="0.25">
      <c r="A268" s="43"/>
      <c r="B268" s="28"/>
      <c r="C268" s="56"/>
      <c r="E268" s="72"/>
      <c r="F268" s="12"/>
      <c r="G268" s="85"/>
    </row>
    <row r="269" spans="1:7" ht="66.650000000000006" customHeight="1" x14ac:dyDescent="0.25">
      <c r="A269" s="43" t="s">
        <v>203</v>
      </c>
      <c r="B269" s="28"/>
      <c r="C269" s="56" t="s">
        <v>250</v>
      </c>
      <c r="E269" s="72"/>
      <c r="F269" s="12"/>
      <c r="G269" s="85"/>
    </row>
    <row r="270" spans="1:7" ht="15" x14ac:dyDescent="0.3">
      <c r="A270" s="28"/>
      <c r="B270" s="28"/>
      <c r="C270" s="56" t="s">
        <v>198</v>
      </c>
      <c r="D270" s="30" t="s">
        <v>185</v>
      </c>
      <c r="E270" s="72">
        <v>16</v>
      </c>
      <c r="F270" s="12"/>
      <c r="G270" s="85">
        <f>F270*E270</f>
        <v>0</v>
      </c>
    </row>
    <row r="271" spans="1:7" x14ac:dyDescent="0.25">
      <c r="A271" s="28"/>
      <c r="B271" s="28"/>
      <c r="C271" s="37"/>
      <c r="D271" s="37"/>
      <c r="E271" s="38"/>
      <c r="F271" s="9"/>
      <c r="G271" s="82"/>
    </row>
    <row r="272" spans="1:7" x14ac:dyDescent="0.25">
      <c r="A272" s="28" t="s">
        <v>190</v>
      </c>
      <c r="B272" s="28"/>
      <c r="C272" s="37" t="s">
        <v>204</v>
      </c>
      <c r="D272" s="37" t="s">
        <v>11</v>
      </c>
      <c r="E272" s="38">
        <v>1</v>
      </c>
      <c r="F272" s="9">
        <f>SUM(G253:G270)</f>
        <v>0</v>
      </c>
      <c r="G272" s="82">
        <f>F272*E272</f>
        <v>0</v>
      </c>
    </row>
    <row r="273" spans="1:7" x14ac:dyDescent="0.25">
      <c r="A273" s="28"/>
      <c r="B273" s="28"/>
      <c r="C273" s="37"/>
      <c r="D273" s="37"/>
      <c r="E273" s="38"/>
      <c r="F273" s="9"/>
      <c r="G273" s="82"/>
    </row>
    <row r="274" spans="1:7" x14ac:dyDescent="0.25">
      <c r="A274" s="66" t="s">
        <v>136</v>
      </c>
      <c r="B274" s="66"/>
      <c r="C274" s="73" t="s">
        <v>205</v>
      </c>
      <c r="D274" s="74"/>
      <c r="E274" s="74"/>
      <c r="F274" s="17"/>
      <c r="G274" s="88">
        <f>G272+G249+G178</f>
        <v>0</v>
      </c>
    </row>
    <row r="277" spans="1:7" ht="15" x14ac:dyDescent="0.25">
      <c r="B277" s="42"/>
      <c r="C277" s="75" t="s">
        <v>24</v>
      </c>
      <c r="D277" s="76"/>
      <c r="E277" s="76"/>
      <c r="F277" s="21"/>
    </row>
    <row r="278" spans="1:7" x14ac:dyDescent="0.25">
      <c r="A278" s="43"/>
      <c r="E278" s="30"/>
    </row>
    <row r="279" spans="1:7" x14ac:dyDescent="0.25">
      <c r="A279" s="60" t="s">
        <v>134</v>
      </c>
      <c r="B279" s="61"/>
      <c r="C279" s="64" t="s">
        <v>135</v>
      </c>
      <c r="D279" s="60"/>
      <c r="E279" s="65"/>
      <c r="F279" s="16"/>
      <c r="G279" s="87">
        <f>G164</f>
        <v>0</v>
      </c>
    </row>
    <row r="280" spans="1:7" x14ac:dyDescent="0.25">
      <c r="A280" s="43"/>
      <c r="E280" s="30"/>
    </row>
    <row r="281" spans="1:7" x14ac:dyDescent="0.25">
      <c r="A281" s="66" t="s">
        <v>136</v>
      </c>
      <c r="B281" s="66"/>
      <c r="C281" s="73" t="s">
        <v>205</v>
      </c>
      <c r="D281" s="74"/>
      <c r="E281" s="74"/>
      <c r="F281" s="17"/>
      <c r="G281" s="88">
        <f>G274</f>
        <v>0</v>
      </c>
    </row>
    <row r="282" spans="1:7" x14ac:dyDescent="0.25">
      <c r="A282" s="43"/>
      <c r="E282" s="30"/>
    </row>
    <row r="283" spans="1:7" x14ac:dyDescent="0.25">
      <c r="A283" s="77"/>
      <c r="B283" s="78"/>
      <c r="C283" s="79" t="s">
        <v>206</v>
      </c>
      <c r="D283" s="78"/>
      <c r="E283" s="78"/>
      <c r="F283" s="20"/>
      <c r="G283" s="89">
        <f>G281+G279</f>
        <v>0</v>
      </c>
    </row>
    <row r="285" spans="1:7" x14ac:dyDescent="0.25">
      <c r="C285" s="56"/>
    </row>
    <row r="287" spans="1:7" x14ac:dyDescent="0.25">
      <c r="A287" s="27"/>
      <c r="B287" s="28"/>
      <c r="C287" s="56"/>
    </row>
    <row r="289" spans="1:3" x14ac:dyDescent="0.25">
      <c r="C289" s="56"/>
    </row>
    <row r="291" spans="1:3" x14ac:dyDescent="0.25">
      <c r="C291" s="56"/>
    </row>
    <row r="293" spans="1:3" x14ac:dyDescent="0.25">
      <c r="C293" s="56"/>
    </row>
    <row r="295" spans="1:3" x14ac:dyDescent="0.25">
      <c r="A295" s="27"/>
      <c r="B295" s="28"/>
      <c r="C295" s="56"/>
    </row>
    <row r="297" spans="1:3" x14ac:dyDescent="0.25">
      <c r="C297" s="56"/>
    </row>
    <row r="349" spans="1:3" x14ac:dyDescent="0.25">
      <c r="A349" s="27"/>
      <c r="B349" s="28"/>
      <c r="C349" s="29"/>
    </row>
    <row r="354" spans="3:3" x14ac:dyDescent="0.25">
      <c r="C354" s="59"/>
    </row>
    <row r="356" spans="3:3" x14ac:dyDescent="0.25">
      <c r="C356" s="59"/>
    </row>
    <row r="358" spans="3:3" x14ac:dyDescent="0.25">
      <c r="C358" s="59"/>
    </row>
    <row r="360" spans="3:3" x14ac:dyDescent="0.25">
      <c r="C360" s="59"/>
    </row>
    <row r="366" spans="3:3" x14ac:dyDescent="0.25">
      <c r="C366" s="59"/>
    </row>
    <row r="372" spans="3:3" x14ac:dyDescent="0.25">
      <c r="C372" s="59"/>
    </row>
    <row r="374" spans="3:3" x14ac:dyDescent="0.25">
      <c r="C374" s="59"/>
    </row>
  </sheetData>
  <sheetProtection algorithmName="SHA-1" hashValue="IP5fgHWd8/YHxTSv/kROEePzzBI=" saltValue="yVI7ywNPbcsxeQRyuMaq/A==" spinCount="100000" sheet="1" objects="1" scenarios="1"/>
  <mergeCells count="1">
    <mergeCell ref="C167:E167"/>
  </mergeCells>
  <pageMargins left="0.7" right="0.7" top="0.75" bottom="0.75" header="0.3" footer="0.3"/>
  <pageSetup scale="85" firstPageNumber="0" fitToHeight="0" orientation="landscape" horizontalDpi="1200" verticalDpi="1200" r:id="rId1"/>
  <rowBreaks count="1" manualBreakCount="1">
    <brk id="22"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566A05BA3367947AC6A3D496C2F5EE4" ma:contentTypeVersion="6" ma:contentTypeDescription="Stvaranje novog dokumenta." ma:contentTypeScope="" ma:versionID="ccc81782e8bf204efb14527f1e00d423">
  <xsd:schema xmlns:xsd="http://www.w3.org/2001/XMLSchema" xmlns:xs="http://www.w3.org/2001/XMLSchema" xmlns:p="http://schemas.microsoft.com/office/2006/metadata/properties" xmlns:ns2="f1e8c24e-da5c-4d7a-ba9e-0f584fecd3b4" targetNamespace="http://schemas.microsoft.com/office/2006/metadata/properties" ma:root="true" ma:fieldsID="49444d67560e3676d90e310ee79006de" ns2:_="">
    <xsd:import namespace="f1e8c24e-da5c-4d7a-ba9e-0f584fecd3b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e8c24e-da5c-4d7a-ba9e-0f584fecd3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2E6B5E-740F-4A4D-82BB-756CA3CB5027}">
  <ds:schemaRefs>
    <ds:schemaRef ds:uri="http://schemas.microsoft.com/sharepoint/v3/contenttype/forms"/>
  </ds:schemaRefs>
</ds:datastoreItem>
</file>

<file path=customXml/itemProps2.xml><?xml version="1.0" encoding="utf-8"?>
<ds:datastoreItem xmlns:ds="http://schemas.openxmlformats.org/officeDocument/2006/customXml" ds:itemID="{975DC7D0-D665-44D1-B5A0-F1D9019D5F6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81F4467-825A-42A7-A762-6CA355AECC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e8c24e-da5c-4d7a-ba9e-0f584fecd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SUNČANA ELEKTRANA (M12a)</vt:lpstr>
      <vt:lpstr>'SUNČANA ELEKTRANA (M12a)'!Print_Area</vt:lpstr>
      <vt:lpstr>'SUNČANA ELEKTRANA (M12a)'!Print_Titles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2021-11-19T09:43:41Z</cp:lastPrinted>
  <dcterms:created xsi:type="dcterms:W3CDTF">2018-10-18T11:50:45Z</dcterms:created>
  <dcterms:modified xsi:type="dcterms:W3CDTF">2021-12-17T11:11:19Z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0x010100E566A05BA3367947AC6A3D496C2F5EE4</vt:lpwstr>
  </property>
</Properties>
</file>